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kalmbachbr\Downloads\"/>
    </mc:Choice>
  </mc:AlternateContent>
  <xr:revisionPtr revIDLastSave="0" documentId="8_{8AD14AD6-7ADB-43AB-9E24-6F40F5E75B59}" xr6:coauthVersionLast="47" xr6:coauthVersionMax="47" xr10:uidLastSave="{00000000-0000-0000-0000-000000000000}"/>
  <bookViews>
    <workbookView xWindow="-57720" yWindow="-1275" windowWidth="29040" windowHeight="15720" xr2:uid="{00000000-000D-0000-FFFF-FFFF00000000}"/>
  </bookViews>
  <sheets>
    <sheet name="Oper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00" i="1" l="1"/>
  <c r="BQ199" i="1"/>
  <c r="BQ198" i="1"/>
  <c r="BQ197" i="1"/>
  <c r="BQ196" i="1"/>
  <c r="BQ195" i="1"/>
  <c r="BQ194" i="1"/>
  <c r="BQ193" i="1"/>
  <c r="BQ192" i="1"/>
  <c r="BQ191" i="1"/>
  <c r="BQ190" i="1"/>
  <c r="BQ189" i="1"/>
  <c r="BQ188" i="1"/>
  <c r="BQ187" i="1"/>
  <c r="BQ186" i="1"/>
  <c r="BQ185" i="1"/>
  <c r="BQ184" i="1"/>
  <c r="BQ183" i="1"/>
  <c r="BQ182" i="1"/>
  <c r="BQ181" i="1"/>
  <c r="BQ180" i="1"/>
  <c r="BQ179" i="1"/>
  <c r="BQ178" i="1"/>
  <c r="BQ177" i="1"/>
  <c r="BQ176" i="1"/>
  <c r="BQ175" i="1"/>
  <c r="BQ174" i="1"/>
  <c r="BQ173" i="1"/>
  <c r="BQ172" i="1"/>
  <c r="BQ171" i="1"/>
  <c r="BQ170" i="1"/>
  <c r="BQ169" i="1"/>
  <c r="BQ168" i="1"/>
  <c r="BQ167" i="1"/>
  <c r="BQ166" i="1"/>
  <c r="BQ165" i="1"/>
  <c r="BQ164" i="1"/>
  <c r="BQ163" i="1"/>
  <c r="BQ162" i="1"/>
  <c r="BQ161" i="1"/>
  <c r="BQ160" i="1"/>
  <c r="BQ159" i="1"/>
  <c r="BQ158" i="1"/>
  <c r="BQ157" i="1"/>
  <c r="BQ156" i="1"/>
  <c r="BQ155" i="1"/>
  <c r="BQ154" i="1"/>
  <c r="BQ153" i="1"/>
  <c r="BQ152" i="1"/>
  <c r="BQ151" i="1"/>
  <c r="BQ150" i="1"/>
  <c r="BQ149" i="1"/>
  <c r="BQ148" i="1"/>
  <c r="BQ147" i="1"/>
  <c r="BQ146" i="1"/>
  <c r="BQ145" i="1"/>
  <c r="BQ144" i="1"/>
  <c r="BQ143" i="1"/>
  <c r="BQ142" i="1"/>
  <c r="BQ141" i="1"/>
  <c r="BQ140" i="1"/>
  <c r="BQ139" i="1"/>
  <c r="BQ138" i="1"/>
  <c r="BQ137" i="1"/>
  <c r="BQ136" i="1"/>
  <c r="BQ135" i="1"/>
  <c r="BQ134" i="1"/>
  <c r="BQ133" i="1"/>
  <c r="BQ132" i="1"/>
  <c r="BQ131" i="1"/>
  <c r="BQ130" i="1"/>
  <c r="BQ129" i="1"/>
  <c r="BQ128" i="1"/>
  <c r="BQ127" i="1"/>
  <c r="BQ126" i="1"/>
  <c r="BQ125" i="1"/>
  <c r="BQ124" i="1"/>
  <c r="BQ123" i="1"/>
  <c r="BQ122" i="1"/>
  <c r="BQ121" i="1"/>
  <c r="BQ120" i="1"/>
  <c r="BQ119" i="1"/>
  <c r="BQ118" i="1"/>
  <c r="BQ117" i="1"/>
  <c r="BQ116" i="1"/>
  <c r="BQ115" i="1"/>
  <c r="BQ114" i="1"/>
  <c r="BQ113" i="1"/>
  <c r="BQ112" i="1"/>
  <c r="BQ111" i="1"/>
  <c r="BQ110" i="1"/>
  <c r="BQ109" i="1"/>
  <c r="BQ108" i="1"/>
  <c r="BQ107" i="1"/>
  <c r="BQ106" i="1"/>
  <c r="BQ105" i="1"/>
  <c r="BQ104" i="1"/>
  <c r="BQ103" i="1"/>
  <c r="BQ102" i="1"/>
  <c r="BQ101" i="1"/>
  <c r="BQ100" i="1"/>
  <c r="BQ99" i="1"/>
  <c r="BQ98" i="1"/>
  <c r="BQ97" i="1"/>
  <c r="BQ96" i="1"/>
  <c r="BQ95" i="1"/>
  <c r="BQ94" i="1"/>
  <c r="BQ93" i="1"/>
  <c r="BQ92" i="1"/>
  <c r="BQ91" i="1"/>
  <c r="BQ90" i="1"/>
  <c r="BQ89" i="1"/>
  <c r="BQ88" i="1"/>
  <c r="BQ87" i="1"/>
  <c r="BQ86" i="1"/>
  <c r="BQ85" i="1"/>
  <c r="BQ84" i="1"/>
  <c r="BQ83" i="1"/>
  <c r="BQ82" i="1"/>
  <c r="BQ81" i="1"/>
  <c r="BQ80" i="1"/>
  <c r="BQ79" i="1"/>
  <c r="BQ78" i="1"/>
  <c r="BQ77" i="1"/>
  <c r="BQ76" i="1"/>
  <c r="BQ75" i="1"/>
  <c r="BQ74" i="1"/>
  <c r="BQ73" i="1"/>
  <c r="BQ72" i="1"/>
  <c r="BQ71" i="1"/>
  <c r="BQ70" i="1"/>
  <c r="BQ69" i="1"/>
  <c r="BQ68" i="1"/>
  <c r="BQ67" i="1"/>
  <c r="BQ66" i="1"/>
  <c r="BQ65" i="1"/>
  <c r="BQ64" i="1"/>
  <c r="BQ63" i="1"/>
  <c r="BQ62" i="1"/>
  <c r="BQ61" i="1"/>
  <c r="BQ60" i="1"/>
  <c r="BQ59" i="1"/>
  <c r="BQ58" i="1"/>
  <c r="BQ57" i="1"/>
  <c r="BQ56" i="1"/>
  <c r="BQ55" i="1"/>
  <c r="BQ54" i="1"/>
  <c r="BQ53" i="1"/>
  <c r="BQ52" i="1"/>
  <c r="BQ51" i="1"/>
  <c r="BQ50" i="1"/>
  <c r="BQ49" i="1"/>
  <c r="BQ48" i="1"/>
  <c r="BQ47" i="1"/>
  <c r="BQ46" i="1"/>
  <c r="BQ45" i="1"/>
  <c r="BQ44" i="1"/>
  <c r="BQ43" i="1"/>
  <c r="BQ42" i="1"/>
  <c r="BQ41" i="1"/>
  <c r="BQ40" i="1"/>
  <c r="BQ39" i="1"/>
  <c r="BQ38" i="1"/>
  <c r="BQ37" i="1"/>
  <c r="BQ36" i="1"/>
  <c r="BQ35" i="1"/>
  <c r="BQ34" i="1"/>
  <c r="BQ33" i="1"/>
  <c r="BQ32" i="1"/>
  <c r="BQ31" i="1"/>
  <c r="BQ30" i="1"/>
  <c r="BQ29" i="1"/>
  <c r="BQ28" i="1"/>
  <c r="BQ27" i="1"/>
  <c r="BQ26" i="1"/>
  <c r="BQ25" i="1"/>
  <c r="BQ24" i="1"/>
  <c r="BQ23" i="1"/>
  <c r="BQ22" i="1"/>
  <c r="BQ21" i="1"/>
  <c r="BQ20" i="1"/>
  <c r="BQ19" i="1"/>
  <c r="BQ18" i="1"/>
  <c r="BQ17" i="1"/>
  <c r="BQ16" i="1"/>
  <c r="BQ15" i="1"/>
  <c r="BQ14" i="1"/>
  <c r="BQ13" i="1"/>
  <c r="BQ12" i="1"/>
  <c r="BQ11" i="1"/>
  <c r="BQ10" i="1"/>
  <c r="BQ9" i="1"/>
  <c r="BQ8" i="1"/>
  <c r="BQ7" i="1"/>
  <c r="BQ6" i="1"/>
  <c r="BQ5" i="1"/>
  <c r="BQ4" i="1"/>
</calcChain>
</file>

<file path=xl/sharedStrings.xml><?xml version="1.0" encoding="utf-8"?>
<sst xmlns="http://schemas.openxmlformats.org/spreadsheetml/2006/main" count="10179" uniqueCount="2294">
  <si>
    <t>Program</t>
  </si>
  <si>
    <t>Required</t>
  </si>
  <si>
    <t>USDA or Trade Partner Government Partner</t>
  </si>
  <si>
    <t>USDA-NOP</t>
  </si>
  <si>
    <t>Certifier Name</t>
  </si>
  <si>
    <t>More information about Accredited Certifying Agents can be found at https://www.ams.usda.gov/services/organic-certification/certifying-agents</t>
  </si>
  <si>
    <t>Maryland Department of Agriculture</t>
  </si>
  <si>
    <t>Natural Food Certifiers</t>
  </si>
  <si>
    <t>Pennsylvania Certified Organic</t>
  </si>
  <si>
    <t>Quality Assurance International</t>
  </si>
  <si>
    <t>Where Food Comes From Organic</t>
  </si>
  <si>
    <t>CCOF Certification Services, LLC</t>
  </si>
  <si>
    <t>Ohio Ecological Food and Farm Association</t>
  </si>
  <si>
    <t>SCS Global Services, Inc.</t>
  </si>
  <si>
    <t>Americert International</t>
  </si>
  <si>
    <t>Oregon Tilth Certified Organic</t>
  </si>
  <si>
    <t>Organic Certifiers, Inc.</t>
  </si>
  <si>
    <t>Global Organic Alliance, Inc</t>
  </si>
  <si>
    <t>Nature’s International Certification Services</t>
  </si>
  <si>
    <t>OneCert, Inc.</t>
  </si>
  <si>
    <t>Baystate Organic Certifiers</t>
  </si>
  <si>
    <t>Quality Certification Services</t>
  </si>
  <si>
    <t>Control Union Certifications B.V.</t>
  </si>
  <si>
    <t>Pro-Cert Organic Systems, Ltd.</t>
  </si>
  <si>
    <t>Ecocert SAS (formerly Ecocert SA)</t>
  </si>
  <si>
    <t>BioAgriCert</t>
  </si>
  <si>
    <t>ZZZ__Test_Certifier_1</t>
  </si>
  <si>
    <t>Certifier Website</t>
  </si>
  <si>
    <t>From Certifier Profile</t>
  </si>
  <si>
    <t>www.mda.maryland.gov/foodfeedquality/Pages/certified_md_organic_farms.aspx</t>
  </si>
  <si>
    <t>www.nfccertification.com</t>
  </si>
  <si>
    <t>www.paorganic.org</t>
  </si>
  <si>
    <t>www.qai-inc.com</t>
  </si>
  <si>
    <t>www.wfcforganic.com</t>
  </si>
  <si>
    <t>www.ccof.org</t>
  </si>
  <si>
    <t>www.oeffa.org</t>
  </si>
  <si>
    <t>www.scsglobalservices.com/services/organic-certification</t>
  </si>
  <si>
    <t>americertorganic.info</t>
  </si>
  <si>
    <t>www.tilth.org</t>
  </si>
  <si>
    <t>www.organiccertifiers.com</t>
  </si>
  <si>
    <t>www.goa-online.org</t>
  </si>
  <si>
    <t>www.naturesinternational.com</t>
  </si>
  <si>
    <t>www.onecert.com</t>
  </si>
  <si>
    <t>www.baystateorganic.org</t>
  </si>
  <si>
    <t>www.QCSinfo.org</t>
  </si>
  <si>
    <t>www.controlunion.com/service/certification/</t>
  </si>
  <si>
    <t>www.pro-cert.org</t>
  </si>
  <si>
    <t>www.ecocert.com</t>
  </si>
  <si>
    <t>www.bioagricert.org</t>
  </si>
  <si>
    <t/>
  </si>
  <si>
    <t>Certifier Email Address</t>
  </si>
  <si>
    <t>organic.certification@maryland.gov</t>
  </si>
  <si>
    <t>info@nfccertification.com</t>
  </si>
  <si>
    <t>quality@paorganic.org</t>
  </si>
  <si>
    <t>info@qai-inc.com</t>
  </si>
  <si>
    <t>info@wfcforganic.com</t>
  </si>
  <si>
    <t>ccof@ccof.org</t>
  </si>
  <si>
    <t>organic@oeffa.org</t>
  </si>
  <si>
    <t>cfanta@scsglobalservices.com</t>
  </si>
  <si>
    <t>Americert@americertorganic.info</t>
  </si>
  <si>
    <t>organic@tilth.org</t>
  </si>
  <si>
    <t>info@occert.com</t>
  </si>
  <si>
    <t>goaorg@goaorg.com</t>
  </si>
  <si>
    <t>nics.inbox@ecocert.com</t>
  </si>
  <si>
    <t>info@onecert.com</t>
  </si>
  <si>
    <t>certificates@baystateorganic.org</t>
  </si>
  <si>
    <t>QCS@qcsinfo.org</t>
  </si>
  <si>
    <t>organic@controlunion.com</t>
  </si>
  <si>
    <t>info@pro-cert.org</t>
  </si>
  <si>
    <t>office.international@ecocert.com</t>
  </si>
  <si>
    <t>info@bioagricert.org</t>
  </si>
  <si>
    <t>Operation ID</t>
  </si>
  <si>
    <t>NOP's 10-digit unique ID for operation.  First 3 numbers are Certifier ID; last 7 numbers are assigned by the Certifier.</t>
  </si>
  <si>
    <t>6780000328</t>
  </si>
  <si>
    <t>8241000289</t>
  </si>
  <si>
    <t>8210008054</t>
  </si>
  <si>
    <t>5520861237</t>
  </si>
  <si>
    <t>9092520401</t>
  </si>
  <si>
    <t>6780000333</t>
  </si>
  <si>
    <t>5520501146</t>
  </si>
  <si>
    <t>5561008746</t>
  </si>
  <si>
    <t>5520810075</t>
  </si>
  <si>
    <t>1600003832</t>
  </si>
  <si>
    <t>6783437160</t>
  </si>
  <si>
    <t>6780000107</t>
  </si>
  <si>
    <t>6780000322</t>
  </si>
  <si>
    <t>8210005134</t>
  </si>
  <si>
    <t>5520871763</t>
  </si>
  <si>
    <t>9092207603</t>
  </si>
  <si>
    <t>6780000007</t>
  </si>
  <si>
    <t>6780000201</t>
  </si>
  <si>
    <t>8210001293</t>
  </si>
  <si>
    <t>8240061822</t>
  </si>
  <si>
    <t>6780000261</t>
  </si>
  <si>
    <t>5350000324</t>
  </si>
  <si>
    <t>6786314203</t>
  </si>
  <si>
    <t>9092207602</t>
  </si>
  <si>
    <t>6780000045</t>
  </si>
  <si>
    <t>5561002330</t>
  </si>
  <si>
    <t>6241122221</t>
  </si>
  <si>
    <t>6780000069</t>
  </si>
  <si>
    <t>8150004795</t>
  </si>
  <si>
    <t>6780000231</t>
  </si>
  <si>
    <t>6780000184</t>
  </si>
  <si>
    <t>6220004979</t>
  </si>
  <si>
    <t>3928972526</t>
  </si>
  <si>
    <t>8431901763</t>
  </si>
  <si>
    <t>8210001399</t>
  </si>
  <si>
    <t>6240909171</t>
  </si>
  <si>
    <t>5520831369</t>
  </si>
  <si>
    <t>8210008365</t>
  </si>
  <si>
    <t>5520236369</t>
  </si>
  <si>
    <t>8210001456</t>
  </si>
  <si>
    <t>5520857842</t>
  </si>
  <si>
    <t>8210007616</t>
  </si>
  <si>
    <t>6780000144</t>
  </si>
  <si>
    <t>6780000056</t>
  </si>
  <si>
    <t>8210001525</t>
  </si>
  <si>
    <t>3928971334</t>
  </si>
  <si>
    <t>5350000469</t>
  </si>
  <si>
    <t>5520030549</t>
  </si>
  <si>
    <t>5520263778</t>
  </si>
  <si>
    <t>6780000205</t>
  </si>
  <si>
    <t>6780000034</t>
  </si>
  <si>
    <t>5520331841</t>
  </si>
  <si>
    <t>2580006795</t>
  </si>
  <si>
    <t>8210002722</t>
  </si>
  <si>
    <t>5520785273</t>
  </si>
  <si>
    <t>5520755180</t>
  </si>
  <si>
    <t>6780000005</t>
  </si>
  <si>
    <t>5520639390</t>
  </si>
  <si>
    <t>6780000206</t>
  </si>
  <si>
    <t>5520030160</t>
  </si>
  <si>
    <t>6780000331</t>
  </si>
  <si>
    <t>2202501300</t>
  </si>
  <si>
    <t>2201905700</t>
  </si>
  <si>
    <t>6780000340</t>
  </si>
  <si>
    <t>6780000191</t>
  </si>
  <si>
    <t>6780000200</t>
  </si>
  <si>
    <t>5870000816</t>
  </si>
  <si>
    <t>5870000651</t>
  </si>
  <si>
    <t>6780000138</t>
  </si>
  <si>
    <t>8150022500</t>
  </si>
  <si>
    <t>8210008611</t>
  </si>
  <si>
    <t>6787594809</t>
  </si>
  <si>
    <t>5350000155</t>
  </si>
  <si>
    <t>5520048410</t>
  </si>
  <si>
    <t>5520168321</t>
  </si>
  <si>
    <t>6780000044</t>
  </si>
  <si>
    <t>6780000082</t>
  </si>
  <si>
    <t>2202415100</t>
  </si>
  <si>
    <t>8210009392</t>
  </si>
  <si>
    <t>1600003833</t>
  </si>
  <si>
    <t>8210006442</t>
  </si>
  <si>
    <t>6220008920</t>
  </si>
  <si>
    <t>8210008618</t>
  </si>
  <si>
    <t>5520718670</t>
  </si>
  <si>
    <t>8210001926</t>
  </si>
  <si>
    <t>5561007637</t>
  </si>
  <si>
    <t>8150026697</t>
  </si>
  <si>
    <t>6780000080</t>
  </si>
  <si>
    <t>5350000085</t>
  </si>
  <si>
    <t>5520803761</t>
  </si>
  <si>
    <t>3928972141</t>
  </si>
  <si>
    <t>6780000015</t>
  </si>
  <si>
    <t>8210008103</t>
  </si>
  <si>
    <t>5870001725</t>
  </si>
  <si>
    <t>6780000220</t>
  </si>
  <si>
    <t>6780000259</t>
  </si>
  <si>
    <t>8210009470</t>
  </si>
  <si>
    <t>5561001950</t>
  </si>
  <si>
    <t>6780000332</t>
  </si>
  <si>
    <t>8240042319</t>
  </si>
  <si>
    <t>2202202100</t>
  </si>
  <si>
    <t>5520030816</t>
  </si>
  <si>
    <t>6780000219</t>
  </si>
  <si>
    <t>1600003906</t>
  </si>
  <si>
    <t>8210008777</t>
  </si>
  <si>
    <t>8240050122</t>
  </si>
  <si>
    <t>6780000293</t>
  </si>
  <si>
    <t>8210004961</t>
  </si>
  <si>
    <t>3928972191</t>
  </si>
  <si>
    <t>1780900660</t>
  </si>
  <si>
    <t>6780000083</t>
  </si>
  <si>
    <t>6780000030</t>
  </si>
  <si>
    <t>5877951728</t>
  </si>
  <si>
    <t>8210004449</t>
  </si>
  <si>
    <t>6780000250</t>
  </si>
  <si>
    <t>6780000006</t>
  </si>
  <si>
    <t>2202202800</t>
  </si>
  <si>
    <t>5561008507</t>
  </si>
  <si>
    <t>5520235102</t>
  </si>
  <si>
    <t>2202204600</t>
  </si>
  <si>
    <t>5520272209</t>
  </si>
  <si>
    <t>8150023682</t>
  </si>
  <si>
    <t>8210008139</t>
  </si>
  <si>
    <t>6780000150</t>
  </si>
  <si>
    <t>6780000279</t>
  </si>
  <si>
    <t>1780860980</t>
  </si>
  <si>
    <t>8210003469</t>
  </si>
  <si>
    <t>5520265586</t>
  </si>
  <si>
    <t>5520552691</t>
  </si>
  <si>
    <t>6240725231</t>
  </si>
  <si>
    <t>5520031713</t>
  </si>
  <si>
    <t>6780000271</t>
  </si>
  <si>
    <t>8241000178</t>
  </si>
  <si>
    <t>6431360500</t>
  </si>
  <si>
    <t>1600003721</t>
  </si>
  <si>
    <t>6780000195</t>
  </si>
  <si>
    <t>5561001353</t>
  </si>
  <si>
    <t>8210008394</t>
  </si>
  <si>
    <t>9092425801</t>
  </si>
  <si>
    <t>6780000245</t>
  </si>
  <si>
    <t>6780000009</t>
  </si>
  <si>
    <t>7880292603</t>
  </si>
  <si>
    <t>8241000025</t>
  </si>
  <si>
    <t>8210008905</t>
  </si>
  <si>
    <t>2202209300</t>
  </si>
  <si>
    <t>6780000207</t>
  </si>
  <si>
    <t>5520818384</t>
  </si>
  <si>
    <t>6436242164</t>
  </si>
  <si>
    <t>1600003804</t>
  </si>
  <si>
    <t>6780000230</t>
  </si>
  <si>
    <t>6780000330</t>
  </si>
  <si>
    <t>5520030788</t>
  </si>
  <si>
    <t>5870107398</t>
  </si>
  <si>
    <t>8150023435</t>
  </si>
  <si>
    <t>5520834625</t>
  </si>
  <si>
    <t>5870107537</t>
  </si>
  <si>
    <t>5520832298</t>
  </si>
  <si>
    <t>1600003749</t>
  </si>
  <si>
    <t>6782968743</t>
  </si>
  <si>
    <t>3928972582</t>
  </si>
  <si>
    <t>7880130110</t>
  </si>
  <si>
    <t>6780000258</t>
  </si>
  <si>
    <t>5520818871</t>
  </si>
  <si>
    <t>8240082423</t>
  </si>
  <si>
    <t>5350000250</t>
  </si>
  <si>
    <t>8699695136</t>
  </si>
  <si>
    <t>6780000104</t>
  </si>
  <si>
    <t>8269008451</t>
  </si>
  <si>
    <t>5520687317</t>
  </si>
  <si>
    <t>8150001066</t>
  </si>
  <si>
    <t>5350000419</t>
  </si>
  <si>
    <t>8241000015</t>
  </si>
  <si>
    <t>8210006701</t>
  </si>
  <si>
    <t>6780000094</t>
  </si>
  <si>
    <t>5561002196</t>
  </si>
  <si>
    <t>2202202600</t>
  </si>
  <si>
    <t>7880285491</t>
  </si>
  <si>
    <t>8699695236</t>
  </si>
  <si>
    <t>5875800074</t>
  </si>
  <si>
    <t>2202202500</t>
  </si>
  <si>
    <t>5870002228</t>
  </si>
  <si>
    <t>9092214001</t>
  </si>
  <si>
    <t>5520030710</t>
  </si>
  <si>
    <t>8210008919</t>
  </si>
  <si>
    <t>8699693558</t>
  </si>
  <si>
    <t>6780000032</t>
  </si>
  <si>
    <t>8150001025</t>
  </si>
  <si>
    <t>6780000020</t>
  </si>
  <si>
    <t>6780000192</t>
  </si>
  <si>
    <t>6780000334</t>
  </si>
  <si>
    <t>5561002067</t>
  </si>
  <si>
    <t>2580005572</t>
  </si>
  <si>
    <t>8699693474</t>
  </si>
  <si>
    <t>5561008962</t>
  </si>
  <si>
    <t>6780000025</t>
  </si>
  <si>
    <t>3928971379</t>
  </si>
  <si>
    <t>2202411300</t>
  </si>
  <si>
    <t>Operation Name</t>
  </si>
  <si>
    <t>Operation's business name</t>
  </si>
  <si>
    <t>A Healing Leaf dba Freshtable Gardens</t>
  </si>
  <si>
    <t>Albert Uster Imports Inc. DBA AUI Fine Foods</t>
  </si>
  <si>
    <t>Alvin H. Esh</t>
  </si>
  <si>
    <t>American Sugar Refining Inc.</t>
  </si>
  <si>
    <t>Americold Logistics, LLC - Perryville</t>
  </si>
  <si>
    <t>Ammon S. Fisher</t>
  </si>
  <si>
    <t>Arthur Pet Products</t>
  </si>
  <si>
    <t>Artisans &amp; Vines, LLC</t>
  </si>
  <si>
    <t>Baldor DC LLC</t>
  </si>
  <si>
    <t>Bennie Jay Fisher</t>
  </si>
  <si>
    <t>Beyla Farm</t>
  </si>
  <si>
    <t>Bluestem Farms LLC</t>
  </si>
  <si>
    <t>Bold Love Farm</t>
  </si>
  <si>
    <t>Breckenridge Farms LLC</t>
  </si>
  <si>
    <t>BWC Terminals (Baltimore)</t>
  </si>
  <si>
    <t>C &amp; A Service, Inc.</t>
  </si>
  <si>
    <t>Calvert's Gift Farm</t>
  </si>
  <si>
    <t>Castle Henry Farm</t>
  </si>
  <si>
    <t>Cava Foods dba Cava Foods, LLC</t>
  </si>
  <si>
    <t>CBRC LLC DBA Chesapeake Coffee Roasters</t>
  </si>
  <si>
    <t>Chad McCuller</t>
  </si>
  <si>
    <t>Chefs’ Warehouse Mid-Atlantic LLC dba Capital Seaboard</t>
  </si>
  <si>
    <t>Chesterville Bridge Farm LLC</t>
  </si>
  <si>
    <t>Citrus &amp; Allied Essences Ltd - Belcamp</t>
  </si>
  <si>
    <t>Clagett Farm</t>
  </si>
  <si>
    <t>Coastal Sunbelt, LLC</t>
  </si>
  <si>
    <t>Coosemans DC, Inc.</t>
  </si>
  <si>
    <t>Cottingham Farm LLC</t>
  </si>
  <si>
    <t>CreaFill Fibers Corp.</t>
  </si>
  <si>
    <t>Creek Bend Dairy Farm</t>
  </si>
  <si>
    <t>Cutfresh Organics, LLC</t>
  </si>
  <si>
    <t>Da Vita Foods Co Inc</t>
  </si>
  <si>
    <t>David K King, Rachel K King</t>
  </si>
  <si>
    <t>David Miller</t>
  </si>
  <si>
    <t>Da'Vita Foods Co., Inc. dba  Food For Life (parent company)</t>
  </si>
  <si>
    <t>Del Monte Fresh Produce N.A. Inc.</t>
  </si>
  <si>
    <t>Delizia Foods LLC</t>
  </si>
  <si>
    <t>Denali Investments, LLC dba dba Nuts About Berries Farm</t>
  </si>
  <si>
    <t>Dietz and Watson, Inc.</t>
  </si>
  <si>
    <t>Earth's Enrichments, Inc.</t>
  </si>
  <si>
    <t>Eastland Food Corporation</t>
  </si>
  <si>
    <t>Eat the Change</t>
  </si>
  <si>
    <t>Eight Bells</t>
  </si>
  <si>
    <t>Even' Star Organic Farm</t>
  </si>
  <si>
    <t>Fair Hill Farms Inc.</t>
  </si>
  <si>
    <t>Farmington Acres LLC</t>
  </si>
  <si>
    <t>Fells Point LLC</t>
  </si>
  <si>
    <t>Flavor &amp; Fragrance Specialties</t>
  </si>
  <si>
    <t>Flavor Manufacturing Center</t>
  </si>
  <si>
    <t>Flying Plow Farm</t>
  </si>
  <si>
    <t>Fox Haven Organic Farm</t>
  </si>
  <si>
    <t>Fuchs North America, Inc.</t>
  </si>
  <si>
    <t>Fyve Elements LLC</t>
  </si>
  <si>
    <t>Gary Boll</t>
  </si>
  <si>
    <t>Giant Food of Maryland LLC dba Giant Food Fresh Food Facility</t>
  </si>
  <si>
    <t>Gold Crust Baking Co. Inc.</t>
  </si>
  <si>
    <t>Gramercy LLC DBA Koinonia Farm</t>
  </si>
  <si>
    <t>Grand Brands Inc. dba True Citrus Company</t>
  </si>
  <si>
    <t>Green Acres Farmstead LLC</t>
  </si>
  <si>
    <t>Hahn's of Westminster</t>
  </si>
  <si>
    <t>Harden Family Farms</t>
  </si>
  <si>
    <t>Heritage Olive Company, LLC</t>
  </si>
  <si>
    <t>HEX Ferments LLC</t>
  </si>
  <si>
    <t>Higgins Farm</t>
  </si>
  <si>
    <t>Hillcrest Nursery</t>
  </si>
  <si>
    <t>Holterholm Farms, LLC</t>
  </si>
  <si>
    <t>Homer Kinsinger dba Hi-Valley Farm</t>
  </si>
  <si>
    <t>Homestead Farms, Inc.</t>
  </si>
  <si>
    <t>House In The Woods Farm</t>
  </si>
  <si>
    <t>Hungry Harvest, LLC</t>
  </si>
  <si>
    <t>Hutchison Farm dba Paul A. Hutchison, Sr.</t>
  </si>
  <si>
    <t>Hybridoma Organic Fruit Farm</t>
  </si>
  <si>
    <t>Imperfect Foods dba Misfits Market</t>
  </si>
  <si>
    <t>Ingredion Incorporated</t>
  </si>
  <si>
    <t>Inverness Farm</t>
  </si>
  <si>
    <t>Ivan Kinsinger</t>
  </si>
  <si>
    <t>Jace's Inc</t>
  </si>
  <si>
    <t>Jeffrey Charles Frase dba Mallard Landing Farms</t>
  </si>
  <si>
    <t>Jesse J and RuthAnn Yoder</t>
  </si>
  <si>
    <t>Josh Grossnickle</t>
  </si>
  <si>
    <t>Keffa Coffee, LLC</t>
  </si>
  <si>
    <t>Key View Farms LLC dba Abner Miller</t>
  </si>
  <si>
    <t>Kimnori USA, Inc.</t>
  </si>
  <si>
    <t>La Pasta Inc.</t>
  </si>
  <si>
    <t>Lancaster Foods, LLC</t>
  </si>
  <si>
    <t>Lanco Dairy Farms Co-op, LLC DBA Pennland Pure</t>
  </si>
  <si>
    <t>Land's End Farm</t>
  </si>
  <si>
    <t>Lee Salins, LLC</t>
  </si>
  <si>
    <t>Lidl US, LLC dba Lidl US Operations, LLC; Lidl US Purchasing, LLC; Lidl US Trading, LLC</t>
  </si>
  <si>
    <t>LOFCO-JR</t>
  </si>
  <si>
    <t>Lovell Grass Fed Cattle Co., LLC</t>
  </si>
  <si>
    <t>LS Wholesale LLC dba dba Little Sesame</t>
  </si>
  <si>
    <t>Marlin &amp; Philip Kinsinger dba Country Acre Farms</t>
  </si>
  <si>
    <t>Marsh Point Farm</t>
  </si>
  <si>
    <t>Marsh Point Partnership</t>
  </si>
  <si>
    <t>Martin's Elevator</t>
  </si>
  <si>
    <t>Maryland Packaging Ltd. dba Maryland Packaging</t>
  </si>
  <si>
    <t>Mason Farms Produce LLC</t>
  </si>
  <si>
    <t>Mayorga Organics</t>
  </si>
  <si>
    <t>McClintock Distilling LLC</t>
  </si>
  <si>
    <t>McCormick and Company, Inc.</t>
  </si>
  <si>
    <t>Meadow View Angus Farm</t>
  </si>
  <si>
    <t>Michael Brenneman</t>
  </si>
  <si>
    <t>ML Value Added LLC dba Moonlight East</t>
  </si>
  <si>
    <t>MOM's Organic Market Inc.</t>
  </si>
  <si>
    <t>Moon Valley Farm, Inc.</t>
  </si>
  <si>
    <t>Myron Horst and Catherine Horst dba Jehovah-Jireh Farm</t>
  </si>
  <si>
    <t>Nate Diller Farm</t>
  </si>
  <si>
    <t>Nature 360 Inc</t>
  </si>
  <si>
    <t>Nev-R-Dun Farm</t>
  </si>
  <si>
    <t>Nick's Organic Farm, LLC</t>
  </si>
  <si>
    <t>Noah Bender dba Heartland</t>
  </si>
  <si>
    <t>Nods Forest, LLC</t>
  </si>
  <si>
    <t>Oak Spring Farm</t>
  </si>
  <si>
    <t>One Straw Farm</t>
  </si>
  <si>
    <t>oogie Formulations LLC</t>
  </si>
  <si>
    <t>Organic Proshop LLC</t>
  </si>
  <si>
    <t>Overflo Warehouse</t>
  </si>
  <si>
    <t>P.J.K. Food Service, LLC DBA Keany Produce &amp; Gourmet</t>
  </si>
  <si>
    <t>Pack-It, LLC</t>
  </si>
  <si>
    <t>Parker Vanilla Products, Inc. DBA Parker Flavors, Inc.</t>
  </si>
  <si>
    <t>Paulk Family Farm, LLC dba Sassafras Creek Farm</t>
  </si>
  <si>
    <t>Peace Hollow Farm</t>
  </si>
  <si>
    <t>Pearlstone Center</t>
  </si>
  <si>
    <t>Perdue Agribusiness</t>
  </si>
  <si>
    <t>Perdue AgriBusiness LLC</t>
  </si>
  <si>
    <t>Perdue Foods - Hurlock Feed Mill</t>
  </si>
  <si>
    <t>Perdue Foods, LLC dba Coleman Natural Foods, LLC</t>
  </si>
  <si>
    <t>Pete Pappas and Sons Inc.</t>
  </si>
  <si>
    <t>Pompeian, Inc</t>
  </si>
  <si>
    <t>Potomac Sprout Company</t>
  </si>
  <si>
    <t>Prestige Beverage Group of MD LLC dba Prestige-Ledroit Distributing Co.</t>
  </si>
  <si>
    <t>Protenergy Natural Foods Inc.</t>
  </si>
  <si>
    <t>Providence Farms LLC</t>
  </si>
  <si>
    <t>Pucks Glen Farm</t>
  </si>
  <si>
    <t>Quarter Acre Farm</t>
  </si>
  <si>
    <t>R&amp;R Trade International, Inc. dba Orinoco Coffee and Tea</t>
  </si>
  <si>
    <t>RAD SNACK TRADE, LLC</t>
  </si>
  <si>
    <t>Raemelton Farm</t>
  </si>
  <si>
    <t>Red Wiggler Foundation Inc. dba Red Wiggler Care Farm</t>
  </si>
  <si>
    <t>RELIABLE CHURCHILL LLLP DBA BREAKTHRU BEVERAGE MARYLAND</t>
  </si>
  <si>
    <t>Rhee Bros LLC</t>
  </si>
  <si>
    <t>Richard K. Hood, Jr. dba Summer Creek Farm</t>
  </si>
  <si>
    <t>Rise Up Coffee Roasters, LLC</t>
  </si>
  <si>
    <t>Riverstone Farm</t>
  </si>
  <si>
    <t>RPM Warehouse MD LLC</t>
  </si>
  <si>
    <t>RTW Logistics Inc.</t>
  </si>
  <si>
    <t>Rustic Route LLC</t>
  </si>
  <si>
    <t>Salem View Farms</t>
  </si>
  <si>
    <t>Schott Nursery LLC dba Jubilee Farms</t>
  </si>
  <si>
    <t>Select Products &amp; Flavors, LLC</t>
  </si>
  <si>
    <t>SERRV International Inc dba SERRV</t>
  </si>
  <si>
    <t>Shea Radiance LLC DBA Shea Radiance</t>
  </si>
  <si>
    <t>Simply Asia LLC dba McCormick &amp; Company Inc</t>
  </si>
  <si>
    <t>Small Business Consulting Inc</t>
  </si>
  <si>
    <t>Southern Glazer’s Wine and Spirits of Maryland, LLC dba Southern Glazer's of MD</t>
  </si>
  <si>
    <t>Sri Sri Tattva Inc</t>
  </si>
  <si>
    <t>Star Bright Farm LLC</t>
  </si>
  <si>
    <t>Stephen S. Ebersol</t>
  </si>
  <si>
    <t>SUN BELLE LLC</t>
  </si>
  <si>
    <t>Sunset View Acres</t>
  </si>
  <si>
    <t>T3881 Target Food Distribution Center</t>
  </si>
  <si>
    <t>TAT &amp; G DBA Zeke's Coffee</t>
  </si>
  <si>
    <t>Teddy Bear Fresh Produce, LLC</t>
  </si>
  <si>
    <t>Teff Premium Foods, LLC DBA Green Star Organic Milling</t>
  </si>
  <si>
    <t>Terra Farm</t>
  </si>
  <si>
    <t>test 5</t>
  </si>
  <si>
    <t>TGD Cuts, LLC</t>
  </si>
  <si>
    <t>The Annapolis Chocolate Co. Inc.</t>
  </si>
  <si>
    <t>The Chefs’ Warehouse Mid-Atlantic LLC - Hanover</t>
  </si>
  <si>
    <t>The Class Produce Group</t>
  </si>
  <si>
    <t>The Cotyledon LLC dba Common Root Farm</t>
  </si>
  <si>
    <t>The Farm At Our House</t>
  </si>
  <si>
    <t>The Mushroom Company</t>
  </si>
  <si>
    <t>The Warner Graham Co.</t>
  </si>
  <si>
    <t>THE WEKEND LLC.</t>
  </si>
  <si>
    <t>Thymly Products, Inc.</t>
  </si>
  <si>
    <t>Tidewater Organics, LLC</t>
  </si>
  <si>
    <t>Tilley Distribution, Inc.</t>
  </si>
  <si>
    <t>Tobie Kinsinger</t>
  </si>
  <si>
    <t>Trilogy Flavors</t>
  </si>
  <si>
    <t>TruRoots, LLC</t>
  </si>
  <si>
    <t>Tuscarora Farms, LLC</t>
  </si>
  <si>
    <t>United Foods International USA</t>
  </si>
  <si>
    <t>University Of Maryland Eastern Shore</t>
  </si>
  <si>
    <t>Vanns Spices Ltd.</t>
  </si>
  <si>
    <t>Wallin Farm, LLC</t>
  </si>
  <si>
    <t>Weststar Farm</t>
  </si>
  <si>
    <t>White Plains Farm</t>
  </si>
  <si>
    <t>Whole Foods Market - Mid Atlantic Distribution Center</t>
  </si>
  <si>
    <t>Wholesale Botanics, Inc.</t>
  </si>
  <si>
    <t>Wild Bay DBA Wild Bay Kombucha, Icaro Tea</t>
  </si>
  <si>
    <t>Williwaw Farm</t>
  </si>
  <si>
    <t>Willow Oaks/Country Pleasures Farm</t>
  </si>
  <si>
    <t>Windmill Meadows Farm</t>
  </si>
  <si>
    <t>Wu Mountain Tea</t>
  </si>
  <si>
    <t>Other/Former Names</t>
  </si>
  <si>
    <t xml:space="preserve">Optional </t>
  </si>
  <si>
    <t>Other names that the operation is doing or has done business as</t>
  </si>
  <si>
    <t>DBA AUI Fine Foods</t>
  </si>
  <si>
    <t>River Farm</t>
  </si>
  <si>
    <t>DBA Chesapeake Coffee Roasters</t>
  </si>
  <si>
    <t>Formerly East Coast Fresh</t>
  </si>
  <si>
    <t>Koinonia Farm</t>
  </si>
  <si>
    <t>Jesse J Yoder</t>
  </si>
  <si>
    <t>formerly sup4011</t>
  </si>
  <si>
    <t>Land's End LLC</t>
  </si>
  <si>
    <t>4M's Farm LLC</t>
  </si>
  <si>
    <t>dba Mayorga Coffee</t>
  </si>
  <si>
    <t>dba Prestige-Ledroit Distributing Co.</t>
  </si>
  <si>
    <t>Protenergy Natural Foods Corp</t>
  </si>
  <si>
    <t>Loren Yoder</t>
  </si>
  <si>
    <t>Red Wiggler Community Farm</t>
  </si>
  <si>
    <t>Rhee Bros, Inc</t>
  </si>
  <si>
    <t>Robin Snider</t>
  </si>
  <si>
    <t>Madhushri Tejasvi</t>
  </si>
  <si>
    <t>Wallin Organic Farm</t>
  </si>
  <si>
    <t>WFM MA DC (MDW)</t>
  </si>
  <si>
    <t>Willow Oaks Craft Cider</t>
  </si>
  <si>
    <t>Client ID</t>
  </si>
  <si>
    <t>Optional</t>
  </si>
  <si>
    <t xml:space="preserve">Client ID issued by certifier. This can be any identifier that the Certifier uses to identify the operation. No constraints on format. </t>
  </si>
  <si>
    <t>328</t>
  </si>
  <si>
    <t>7700001276</t>
  </si>
  <si>
    <t>54183</t>
  </si>
  <si>
    <t>861237</t>
  </si>
  <si>
    <t>333</t>
  </si>
  <si>
    <t>501146</t>
  </si>
  <si>
    <t>pr3584</t>
  </si>
  <si>
    <t>810075</t>
  </si>
  <si>
    <t>3832</t>
  </si>
  <si>
    <t>311</t>
  </si>
  <si>
    <t>107</t>
  </si>
  <si>
    <t>322</t>
  </si>
  <si>
    <t>14134</t>
  </si>
  <si>
    <t>871763</t>
  </si>
  <si>
    <t>007</t>
  </si>
  <si>
    <t>201</t>
  </si>
  <si>
    <t>10293</t>
  </si>
  <si>
    <t>770-06-18-22</t>
  </si>
  <si>
    <t>261</t>
  </si>
  <si>
    <t>315</t>
  </si>
  <si>
    <t>045</t>
  </si>
  <si>
    <t>pr483</t>
  </si>
  <si>
    <t>0801</t>
  </si>
  <si>
    <t>069</t>
  </si>
  <si>
    <t>OT-024973</t>
  </si>
  <si>
    <t>231</t>
  </si>
  <si>
    <t>184</t>
  </si>
  <si>
    <t>4979</t>
  </si>
  <si>
    <t>4021DG2526-25</t>
  </si>
  <si>
    <t>3313</t>
  </si>
  <si>
    <t>10399</t>
  </si>
  <si>
    <t>831369</t>
  </si>
  <si>
    <t>55479</t>
  </si>
  <si>
    <t>236369</t>
  </si>
  <si>
    <t>10456</t>
  </si>
  <si>
    <t>857842</t>
  </si>
  <si>
    <t>16615</t>
  </si>
  <si>
    <t>144</t>
  </si>
  <si>
    <t>056</t>
  </si>
  <si>
    <t>10525</t>
  </si>
  <si>
    <t>4021DG1334-13</t>
  </si>
  <si>
    <t>0030549</t>
  </si>
  <si>
    <t>263778</t>
  </si>
  <si>
    <t>205</t>
  </si>
  <si>
    <t>034</t>
  </si>
  <si>
    <t>331841</t>
  </si>
  <si>
    <t>6795</t>
  </si>
  <si>
    <t>11722</t>
  </si>
  <si>
    <t>785273</t>
  </si>
  <si>
    <t>755180</t>
  </si>
  <si>
    <t>005</t>
  </si>
  <si>
    <t>639390</t>
  </si>
  <si>
    <t>206</t>
  </si>
  <si>
    <t>30160</t>
  </si>
  <si>
    <t>331</t>
  </si>
  <si>
    <t>340</t>
  </si>
  <si>
    <t>191</t>
  </si>
  <si>
    <t>200</t>
  </si>
  <si>
    <t>0816</t>
  </si>
  <si>
    <t>0651</t>
  </si>
  <si>
    <t>138</t>
  </si>
  <si>
    <t>OT-042626</t>
  </si>
  <si>
    <t>55415</t>
  </si>
  <si>
    <t>193</t>
  </si>
  <si>
    <t>48410</t>
  </si>
  <si>
    <t>168321</t>
  </si>
  <si>
    <t>044</t>
  </si>
  <si>
    <t>082</t>
  </si>
  <si>
    <t>59545</t>
  </si>
  <si>
    <t>3833</t>
  </si>
  <si>
    <t>15441</t>
  </si>
  <si>
    <t>8920</t>
  </si>
  <si>
    <t>56417</t>
  </si>
  <si>
    <t>718670</t>
  </si>
  <si>
    <t>10926</t>
  </si>
  <si>
    <t>pr2781</t>
  </si>
  <si>
    <t>OT-046820</t>
  </si>
  <si>
    <t>080</t>
  </si>
  <si>
    <t>803761</t>
  </si>
  <si>
    <t>4021H2141-20</t>
  </si>
  <si>
    <t>015</t>
  </si>
  <si>
    <t>54310</t>
  </si>
  <si>
    <t>1725</t>
  </si>
  <si>
    <t>220</t>
  </si>
  <si>
    <t>259</t>
  </si>
  <si>
    <t>60101</t>
  </si>
  <si>
    <t>pr1401</t>
  </si>
  <si>
    <t>332</t>
  </si>
  <si>
    <t>770-04-23-19</t>
  </si>
  <si>
    <t>0030816</t>
  </si>
  <si>
    <t>219</t>
  </si>
  <si>
    <t>3906</t>
  </si>
  <si>
    <t>57053</t>
  </si>
  <si>
    <t>770-05-01-22</t>
  </si>
  <si>
    <t>293</t>
  </si>
  <si>
    <t>13961</t>
  </si>
  <si>
    <t>4021DG2191-21</t>
  </si>
  <si>
    <t>900660</t>
  </si>
  <si>
    <t>083</t>
  </si>
  <si>
    <t>030</t>
  </si>
  <si>
    <t>3683</t>
  </si>
  <si>
    <t>13449</t>
  </si>
  <si>
    <t>250</t>
  </si>
  <si>
    <t>006</t>
  </si>
  <si>
    <t>pr3445</t>
  </si>
  <si>
    <t>235102</t>
  </si>
  <si>
    <t>272209</t>
  </si>
  <si>
    <t>OT-007733</t>
  </si>
  <si>
    <t>54490</t>
  </si>
  <si>
    <t>150</t>
  </si>
  <si>
    <t>279</t>
  </si>
  <si>
    <t>12469</t>
  </si>
  <si>
    <t>265586</t>
  </si>
  <si>
    <t>552691</t>
  </si>
  <si>
    <t>1101</t>
  </si>
  <si>
    <t>31713</t>
  </si>
  <si>
    <t>271</t>
  </si>
  <si>
    <t>7700001164</t>
  </si>
  <si>
    <t>13-605</t>
  </si>
  <si>
    <t>3721</t>
  </si>
  <si>
    <t>195</t>
  </si>
  <si>
    <t>nc410</t>
  </si>
  <si>
    <t>55583</t>
  </si>
  <si>
    <t>245</t>
  </si>
  <si>
    <t>009</t>
  </si>
  <si>
    <t>292603</t>
  </si>
  <si>
    <t>7700001027</t>
  </si>
  <si>
    <t>21770</t>
  </si>
  <si>
    <t>207</t>
  </si>
  <si>
    <t>818384</t>
  </si>
  <si>
    <t>24-2164</t>
  </si>
  <si>
    <t>3804</t>
  </si>
  <si>
    <t>230</t>
  </si>
  <si>
    <t>330</t>
  </si>
  <si>
    <t>0030788</t>
  </si>
  <si>
    <t>7398</t>
  </si>
  <si>
    <t>OT-043562</t>
  </si>
  <si>
    <t>834625</t>
  </si>
  <si>
    <t>7537</t>
  </si>
  <si>
    <t>832298</t>
  </si>
  <si>
    <t>3749</t>
  </si>
  <si>
    <t>314</t>
  </si>
  <si>
    <t>4021DG2582-25</t>
  </si>
  <si>
    <t>130110</t>
  </si>
  <si>
    <t>258</t>
  </si>
  <si>
    <t>818871</t>
  </si>
  <si>
    <t>770-08-24-23</t>
  </si>
  <si>
    <t>W84O</t>
  </si>
  <si>
    <t>104</t>
  </si>
  <si>
    <t>687317</t>
  </si>
  <si>
    <t>OT-015187</t>
  </si>
  <si>
    <t>770-01-28-24</t>
  </si>
  <si>
    <t>15700</t>
  </si>
  <si>
    <t>094</t>
  </si>
  <si>
    <t>pr235</t>
  </si>
  <si>
    <t>285491</t>
  </si>
  <si>
    <t>X24B</t>
  </si>
  <si>
    <t>3254</t>
  </si>
  <si>
    <t>2228</t>
  </si>
  <si>
    <t>0030710</t>
  </si>
  <si>
    <t>57638</t>
  </si>
  <si>
    <t>R58D</t>
  </si>
  <si>
    <t>032</t>
  </si>
  <si>
    <t>OT-010506</t>
  </si>
  <si>
    <t>020</t>
  </si>
  <si>
    <t>192</t>
  </si>
  <si>
    <t>334</t>
  </si>
  <si>
    <t>pr1527</t>
  </si>
  <si>
    <t>5572</t>
  </si>
  <si>
    <t>R64N</t>
  </si>
  <si>
    <t>al975</t>
  </si>
  <si>
    <t>025</t>
  </si>
  <si>
    <t>4021DG1379-14</t>
  </si>
  <si>
    <t>Contact First Name</t>
  </si>
  <si>
    <t>Vicky</t>
  </si>
  <si>
    <t>Meliha</t>
  </si>
  <si>
    <t>Alvin H.</t>
  </si>
  <si>
    <t>Howard</t>
  </si>
  <si>
    <t>Saul</t>
  </si>
  <si>
    <t>Ammon</t>
  </si>
  <si>
    <t>Mary</t>
  </si>
  <si>
    <t>Terence</t>
  </si>
  <si>
    <t>Crystal</t>
  </si>
  <si>
    <t>Bennie Jay</t>
  </si>
  <si>
    <t>Benjamin And Kayla</t>
  </si>
  <si>
    <t>L. Evan</t>
  </si>
  <si>
    <t>Kimberly</t>
  </si>
  <si>
    <t>Edward</t>
  </si>
  <si>
    <t>William</t>
  </si>
  <si>
    <t>Holly</t>
  </si>
  <si>
    <t>John And Rebecca</t>
  </si>
  <si>
    <t>Robert C.</t>
  </si>
  <si>
    <t>Rebecca</t>
  </si>
  <si>
    <t>Kevin</t>
  </si>
  <si>
    <t>Chad</t>
  </si>
  <si>
    <t>Eric</t>
  </si>
  <si>
    <t>Marshal</t>
  </si>
  <si>
    <t>Tanya</t>
  </si>
  <si>
    <t>Elizabeth</t>
  </si>
  <si>
    <t>Annie</t>
  </si>
  <si>
    <t>Maria</t>
  </si>
  <si>
    <t>Cleo</t>
  </si>
  <si>
    <t>Amy</t>
  </si>
  <si>
    <t>Harry</t>
  </si>
  <si>
    <t>Aaron</t>
  </si>
  <si>
    <t>Charles</t>
  </si>
  <si>
    <t>David K &amp; Rachel K</t>
  </si>
  <si>
    <t>David</t>
  </si>
  <si>
    <t>Charles P.</t>
  </si>
  <si>
    <t>Kyung Haw</t>
  </si>
  <si>
    <t>Greg J.</t>
  </si>
  <si>
    <t>Prabhu</t>
  </si>
  <si>
    <t>Michelle H.</t>
  </si>
  <si>
    <t>Ananyalak</t>
  </si>
  <si>
    <t>Greta</t>
  </si>
  <si>
    <t>Brett</t>
  </si>
  <si>
    <t>Matthew R.</t>
  </si>
  <si>
    <t>Arthur &amp; Karen</t>
  </si>
  <si>
    <t>Chris</t>
  </si>
  <si>
    <t>Mennae</t>
  </si>
  <si>
    <t>Sarah</t>
  </si>
  <si>
    <t>Lacey</t>
  </si>
  <si>
    <t>Ashley</t>
  </si>
  <si>
    <t>Mrunal</t>
  </si>
  <si>
    <t>Dustin</t>
  </si>
  <si>
    <t>Michelle</t>
  </si>
  <si>
    <t>Shawn</t>
  </si>
  <si>
    <t>Raina</t>
  </si>
  <si>
    <t>Rich</t>
  </si>
  <si>
    <t>Curvin</t>
  </si>
  <si>
    <t>Ron</t>
  </si>
  <si>
    <t>Sharon A. and R. David</t>
  </si>
  <si>
    <t>Amine</t>
  </si>
  <si>
    <t>Meaghan</t>
  </si>
  <si>
    <t>James Eric</t>
  </si>
  <si>
    <t>Steve</t>
  </si>
  <si>
    <t>Ronald W. &amp; Kathy M.</t>
  </si>
  <si>
    <t>Homer</t>
  </si>
  <si>
    <t>Luke</t>
  </si>
  <si>
    <t>Philip S.</t>
  </si>
  <si>
    <t>Paul</t>
  </si>
  <si>
    <t>Eva &amp; Robert</t>
  </si>
  <si>
    <t>Brian</t>
  </si>
  <si>
    <t>Jessica</t>
  </si>
  <si>
    <t>James</t>
  </si>
  <si>
    <t>Ivan</t>
  </si>
  <si>
    <t>Sara</t>
  </si>
  <si>
    <t>Jeffrey Charles</t>
  </si>
  <si>
    <t>Jesse J</t>
  </si>
  <si>
    <t>Josh</t>
  </si>
  <si>
    <t>Abner S.</t>
  </si>
  <si>
    <t>Alexis</t>
  </si>
  <si>
    <t>Jhanelle</t>
  </si>
  <si>
    <t>Doug</t>
  </si>
  <si>
    <t>Vinton</t>
  </si>
  <si>
    <t>Lee</t>
  </si>
  <si>
    <t>Meagan</t>
  </si>
  <si>
    <t>Jerry</t>
  </si>
  <si>
    <t>John C.</t>
  </si>
  <si>
    <t>Nagela</t>
  </si>
  <si>
    <t>Marlin</t>
  </si>
  <si>
    <t>Gary</t>
  </si>
  <si>
    <t>Peter</t>
  </si>
  <si>
    <t>Wyatt</t>
  </si>
  <si>
    <t>Arpit</t>
  </si>
  <si>
    <t>Stephen</t>
  </si>
  <si>
    <t>Beatriz</t>
  </si>
  <si>
    <t>Braeden</t>
  </si>
  <si>
    <t>Charlie</t>
  </si>
  <si>
    <t>Michael</t>
  </si>
  <si>
    <t>Angie</t>
  </si>
  <si>
    <t>Emma</t>
  </si>
  <si>
    <t>Myron</t>
  </si>
  <si>
    <t>Nathaniel</t>
  </si>
  <si>
    <t>Marisol</t>
  </si>
  <si>
    <t>Thomas</t>
  </si>
  <si>
    <t>Nicholas</t>
  </si>
  <si>
    <t>Noah</t>
  </si>
  <si>
    <t>Lisa</t>
  </si>
  <si>
    <t>Joan</t>
  </si>
  <si>
    <t>Nina</t>
  </si>
  <si>
    <t>Jennifer</t>
  </si>
  <si>
    <t>Mike</t>
  </si>
  <si>
    <t>Abreham</t>
  </si>
  <si>
    <t>Rachel</t>
  </si>
  <si>
    <t>Jennifer L.</t>
  </si>
  <si>
    <t>Lindsay</t>
  </si>
  <si>
    <t>Anna</t>
  </si>
  <si>
    <t>Jeremy</t>
  </si>
  <si>
    <t>Hassan</t>
  </si>
  <si>
    <t>Christopher</t>
  </si>
  <si>
    <t>Courtnee</t>
  </si>
  <si>
    <t>Loren</t>
  </si>
  <si>
    <t>Dr. Frank</t>
  </si>
  <si>
    <t>Andrea</t>
  </si>
  <si>
    <t>Juan Carlos</t>
  </si>
  <si>
    <t>Renee</t>
  </si>
  <si>
    <t>Spencer</t>
  </si>
  <si>
    <t>Angel</t>
  </si>
  <si>
    <t>Richard</t>
  </si>
  <si>
    <t>Kate</t>
  </si>
  <si>
    <t>Earl</t>
  </si>
  <si>
    <t>Robin</t>
  </si>
  <si>
    <t>Kenlin</t>
  </si>
  <si>
    <t>Brad J.</t>
  </si>
  <si>
    <t>Kathleen</t>
  </si>
  <si>
    <t>Shola</t>
  </si>
  <si>
    <t>Jorge L.</t>
  </si>
  <si>
    <t>Kristin</t>
  </si>
  <si>
    <t>Bindu</t>
  </si>
  <si>
    <t>Stephen S</t>
  </si>
  <si>
    <t>Elam</t>
  </si>
  <si>
    <t>Faye</t>
  </si>
  <si>
    <t>Rock</t>
  </si>
  <si>
    <t>Philip</t>
  </si>
  <si>
    <t>Ryan</t>
  </si>
  <si>
    <t>Marc</t>
  </si>
  <si>
    <t>Jeffrey</t>
  </si>
  <si>
    <t>Alec</t>
  </si>
  <si>
    <t>Matthew</t>
  </si>
  <si>
    <t>Elisabeth</t>
  </si>
  <si>
    <t>Tobie</t>
  </si>
  <si>
    <t>Kathy</t>
  </si>
  <si>
    <t>Sandra</t>
  </si>
  <si>
    <t>Corrie</t>
  </si>
  <si>
    <t>Nick</t>
  </si>
  <si>
    <t>Jonathan</t>
  </si>
  <si>
    <t>Joe</t>
  </si>
  <si>
    <t>Jacob E Or May A</t>
  </si>
  <si>
    <t>Larry</t>
  </si>
  <si>
    <t>Contact Last Name</t>
  </si>
  <si>
    <t>Orem</t>
  </si>
  <si>
    <t>Sijercic</t>
  </si>
  <si>
    <t>Esh</t>
  </si>
  <si>
    <t>French</t>
  </si>
  <si>
    <t>Hansen</t>
  </si>
  <si>
    <t>Fisher</t>
  </si>
  <si>
    <t>Organ</t>
  </si>
  <si>
    <t>Shiple</t>
  </si>
  <si>
    <t>Sanchez</t>
  </si>
  <si>
    <t>Dilworth</t>
  </si>
  <si>
    <t>Miles</t>
  </si>
  <si>
    <t>Anderson</t>
  </si>
  <si>
    <t>Fleming</t>
  </si>
  <si>
    <t>Upp</t>
  </si>
  <si>
    <t>Krajeski</t>
  </si>
  <si>
    <t>Gurley</t>
  </si>
  <si>
    <t>Harrington Jr.</t>
  </si>
  <si>
    <t>Pfiel</t>
  </si>
  <si>
    <t>Kehus</t>
  </si>
  <si>
    <t>Mcculler</t>
  </si>
  <si>
    <t>Krause</t>
  </si>
  <si>
    <t>Cahall</t>
  </si>
  <si>
    <t>Blacker</t>
  </si>
  <si>
    <t>Snyder</t>
  </si>
  <si>
    <t>Church</t>
  </si>
  <si>
    <t>Bernardez</t>
  </si>
  <si>
    <t>Braver</t>
  </si>
  <si>
    <t>Myers</t>
  </si>
  <si>
    <t>Strite</t>
  </si>
  <si>
    <t>Cooper</t>
  </si>
  <si>
    <t>Smart</t>
  </si>
  <si>
    <t>King</t>
  </si>
  <si>
    <t>Miller</t>
  </si>
  <si>
    <t>Moreno</t>
  </si>
  <si>
    <t>Sung</t>
  </si>
  <si>
    <t>Walsh</t>
  </si>
  <si>
    <t>Shankar</t>
  </si>
  <si>
    <t>Davenport-Johnson</t>
  </si>
  <si>
    <t>Yoomuang</t>
  </si>
  <si>
    <t>Kurzendoerfer</t>
  </si>
  <si>
    <t>Boylston</t>
  </si>
  <si>
    <t>Grohsgal</t>
  </si>
  <si>
    <t>Fry</t>
  </si>
  <si>
    <t>Meulenberg</t>
  </si>
  <si>
    <t>Auth</t>
  </si>
  <si>
    <t>Lynne</t>
  </si>
  <si>
    <t>Rider</t>
  </si>
  <si>
    <t>Walker</t>
  </si>
  <si>
    <t>Brooks</t>
  </si>
  <si>
    <t>L</t>
  </si>
  <si>
    <t>Gearhart</t>
  </si>
  <si>
    <t>Cox-Horton</t>
  </si>
  <si>
    <t>Wooleyhand</t>
  </si>
  <si>
    <t>Gover</t>
  </si>
  <si>
    <t>Soper</t>
  </si>
  <si>
    <t>Eby</t>
  </si>
  <si>
    <t>Stitely</t>
  </si>
  <si>
    <t>Harden</t>
  </si>
  <si>
    <t>Ben Ltaifa</t>
  </si>
  <si>
    <t>Carpenter</t>
  </si>
  <si>
    <t>Higgins</t>
  </si>
  <si>
    <t>Hershfeld</t>
  </si>
  <si>
    <t>Holter</t>
  </si>
  <si>
    <t>Kinsinger</t>
  </si>
  <si>
    <t>Freedman</t>
  </si>
  <si>
    <t>Boughan</t>
  </si>
  <si>
    <t>Hutchison</t>
  </si>
  <si>
    <t>Hamilton</t>
  </si>
  <si>
    <t>Farinha</t>
  </si>
  <si>
    <t>Harrilal</t>
  </si>
  <si>
    <t>Evans</t>
  </si>
  <si>
    <t>Yoo</t>
  </si>
  <si>
    <t>Frase</t>
  </si>
  <si>
    <t>Yoder</t>
  </si>
  <si>
    <t>Neibert</t>
  </si>
  <si>
    <t>Hong</t>
  </si>
  <si>
    <t>Konownitzine</t>
  </si>
  <si>
    <t>Brown</t>
  </si>
  <si>
    <t>Benningfield</t>
  </si>
  <si>
    <t>Lawrence III</t>
  </si>
  <si>
    <t>Salins</t>
  </si>
  <si>
    <t>Mcnamee</t>
  </si>
  <si>
    <t>McCleary</t>
  </si>
  <si>
    <t>Lovell Jr.</t>
  </si>
  <si>
    <t>Lopes</t>
  </si>
  <si>
    <t>Leager</t>
  </si>
  <si>
    <t>Martin</t>
  </si>
  <si>
    <t>Momaya</t>
  </si>
  <si>
    <t>Kraszewski</t>
  </si>
  <si>
    <t>Garay</t>
  </si>
  <si>
    <t>Bumpers</t>
  </si>
  <si>
    <t>Eklund</t>
  </si>
  <si>
    <t>Brenneman</t>
  </si>
  <si>
    <t>Cerrato</t>
  </si>
  <si>
    <t>Jagoz</t>
  </si>
  <si>
    <t>Horst</t>
  </si>
  <si>
    <t>Diller</t>
  </si>
  <si>
    <t>Lozano</t>
  </si>
  <si>
    <t>Reinhardt</t>
  </si>
  <si>
    <t>Maravell</t>
  </si>
  <si>
    <t>Bender</t>
  </si>
  <si>
    <t>Duff</t>
  </si>
  <si>
    <t>Norman</t>
  </si>
  <si>
    <t>Farzin</t>
  </si>
  <si>
    <t>Hermach</t>
  </si>
  <si>
    <t>Reynolds</t>
  </si>
  <si>
    <t>Geleta</t>
  </si>
  <si>
    <t>Costner</t>
  </si>
  <si>
    <t>Jones</t>
  </si>
  <si>
    <t>Paulk</t>
  </si>
  <si>
    <t>Crisler</t>
  </si>
  <si>
    <t>Lubas,</t>
  </si>
  <si>
    <t>Sesay</t>
  </si>
  <si>
    <t>Kaplan</t>
  </si>
  <si>
    <t>Yu</t>
  </si>
  <si>
    <t>Ustick</t>
  </si>
  <si>
    <t>Macias</t>
  </si>
  <si>
    <t>Lewis</t>
  </si>
  <si>
    <t>Davis-Cetina</t>
  </si>
  <si>
    <t>Ramirez</t>
  </si>
  <si>
    <t>Dunn</t>
  </si>
  <si>
    <t>Black</t>
  </si>
  <si>
    <t>Ellsworth</t>
  </si>
  <si>
    <t>Michelle Morris</t>
  </si>
  <si>
    <t>Nelson</t>
  </si>
  <si>
    <t>Hood</t>
  </si>
  <si>
    <t>Tucker</t>
  </si>
  <si>
    <t>Bell</t>
  </si>
  <si>
    <t>Curylo</t>
  </si>
  <si>
    <t>Jamison</t>
  </si>
  <si>
    <t>Snider</t>
  </si>
  <si>
    <t>Schott</t>
  </si>
  <si>
    <t>Knight</t>
  </si>
  <si>
    <t>Gscheidle Penn</t>
  </si>
  <si>
    <t>Alabi</t>
  </si>
  <si>
    <t>Zuzunaga</t>
  </si>
  <si>
    <t>Dunbar</t>
  </si>
  <si>
    <t>Gontu</t>
  </si>
  <si>
    <t>Elmore</t>
  </si>
  <si>
    <t>Ebersol</t>
  </si>
  <si>
    <t>Jessika Lucena</t>
  </si>
  <si>
    <t>Sweeney</t>
  </si>
  <si>
    <t>Rhodes</t>
  </si>
  <si>
    <t>Phipps</t>
  </si>
  <si>
    <t>Luckett</t>
  </si>
  <si>
    <t>Thick</t>
  </si>
  <si>
    <t>Malcolm</t>
  </si>
  <si>
    <t>Kalivretenos</t>
  </si>
  <si>
    <t>Grossman</t>
  </si>
  <si>
    <t>Phillips</t>
  </si>
  <si>
    <t>Riepe</t>
  </si>
  <si>
    <t>Thereasa Black</t>
  </si>
  <si>
    <t>Nielsen</t>
  </si>
  <si>
    <t>Davis-Prothero</t>
  </si>
  <si>
    <t>Heath</t>
  </si>
  <si>
    <t>Stanley</t>
  </si>
  <si>
    <t>Soccio</t>
  </si>
  <si>
    <t>Cotton</t>
  </si>
  <si>
    <t>Ciotti</t>
  </si>
  <si>
    <t>Drummond</t>
  </si>
  <si>
    <t>Moore</t>
  </si>
  <si>
    <t>Schrock</t>
  </si>
  <si>
    <t>Mikovich</t>
  </si>
  <si>
    <t>Aitken</t>
  </si>
  <si>
    <t>Buckler</t>
  </si>
  <si>
    <t>Rice</t>
  </si>
  <si>
    <t>Rothenberg</t>
  </si>
  <si>
    <t>Operation Certification Status</t>
  </si>
  <si>
    <t>Certified/ Surrendered/ Suspended/ Revoked</t>
  </si>
  <si>
    <t>Certified</t>
  </si>
  <si>
    <t>Effective Date of Operation Status</t>
  </si>
  <si>
    <t>Date the selected Operation Certification Status became effective. MM/DD/YYYY</t>
  </si>
  <si>
    <t>NOP Anniversary Date</t>
  </si>
  <si>
    <t>Date of annual update for certificate, at operation level. May include renewal, inspection, or verification.        MM/DD/YYYY</t>
  </si>
  <si>
    <t>CROPS Scope Certification Status</t>
  </si>
  <si>
    <t>Certified/ Surrendered/ Suspended</t>
  </si>
  <si>
    <t>Effective Date of CROPS Status</t>
  </si>
  <si>
    <t>MM/DD/YYYY</t>
  </si>
  <si>
    <t>Certified Products Under CROPS Scope</t>
  </si>
  <si>
    <t>Category: Item Name/Other Item (Item Variety)</t>
  </si>
  <si>
    <t>Other: Mixed vegetables (bush beans, callaloo, cucumber, summer squash, sugar peas, tomatoes, watermelon, zucchini)</t>
  </si>
  <si>
    <t>Field/Forageable: Hay, Pasture</t>
  </si>
  <si>
    <t>Field/Forageable: Pasture</t>
  </si>
  <si>
    <t>Field/Forageable: Corn (Corn), Hay (Hay), Pasture (Pasture)</t>
  </si>
  <si>
    <t>Field/Forageable: Corn, Soybeans, Wheat</t>
  </si>
  <si>
    <t>Field/Forageable: Alfalfa, Corn, Soybeans</t>
  </si>
  <si>
    <t>Fungi: Mushrooms (lion's mane, oyster, shiitake); Herbs/Spices: mixed herbs (basil, cilantro, dill, fennel, mint, oregano, rosemary, sage, tarragon); Other: mixed fruits/berries/nuts (apple, aronia, blackberry, blueberry, cherry, currant, fig, hazelnut, honeyberry, jostaberry, jujubee, peach, pear, persimmon, plum, raspberry, strawberry), mixed vegetables (arugula, asparagus, beans, beets, broccoli, cabbage, carrots, cauliflower, celery, chard, cucumber, eggplant, garlic, kale, leeks, lettuce, melon, mustard greens, onion, peas, peppers, potatoes, radish, rhubarb, shallots, spinach, squash, sweet potatoes, tatsoi, tomatoes)</t>
  </si>
  <si>
    <t>Fungi: Mushrooms; Nursery/Starts/Flowers/Trees: Annual Transplants; Herbs/Spices: Mixed Herbs (basil, chives, cilantro, dill, oregano, parsley, rosemary, sage, thyme); Fruit - Berries: Blackberries, Blueberries, Strawberries; Field/Forageable: Pasture; Other: Mixed Vegetables (arugula, asparagus, beans, beets, bok choi, broccoli, brussel sprouts, cabbage, carrots, celery, chard, chicory, cucumbers, eggplant, fava beans, fennel, garlic, ginger, kale, kohlrabi, lettuce, mustard greens, okra, onions, peppers, potatoes, radicchio, radishes, rhubarb, spinach, squash (summer, winter), sunchokes, sweet potatoes, tomatoes, zinnia)</t>
  </si>
  <si>
    <t>Field/Forageable: Corn, Hay (grass and grass/legume), Millet, Oats, Pasture, Peas, Rye, Wheat</t>
  </si>
  <si>
    <t>Field/Forageable: Corn, Soybeans</t>
  </si>
  <si>
    <t>Nursery/Starts/Flowers/Trees: Flowers; Herbs/Spices: Herbs (basil, cilantro, cutting celery, dill, oregano, parsley, rosemary, thai basil, thyme); Other: Mixed Vegetables (asparagus, beans, beets, bok choi, broccoli, brussels sprouts, cabbage, carrots, celery, chard, chillies, collards, cucumbers, eggplant, fennel, garlic, ginger, ground cherries, kale, kolhrabi, leeks, lettuce, melons, okra, onions, pea shoots, peppers, potatoes, raddichio, radishes, rutabaga, salad greens, spinach, summer squash, sweet potatoes, tomatillo, tomatoes, turnips, winter squash)</t>
  </si>
  <si>
    <t>Nursery/Starts/Flowers/Trees: Edible Flowers (calendula, nasturtium); Field/Forageable: Pasture; Other: Mixed Fruits and Nuts (apple, asian pear, butternut, cherry, chestnut, fig, hazelnut, hickory, loquat, mulberry, olive, pawpaw, pear, pecan, persimmon, plum, pomegranate, strawberries), Mixed Herbs (basil, bay leaf, catnip, chives, cilantro, dill, fennel fronds, lemon balm, oregano, pasley, rosemary, sage, thyme, turmeric), Mixed Vegetables (arugula, asian greens, asparagus, beans, beets, bok choy, broccoli, brussel sprouts, cabbage, cardoon, carrots, cauliflower, celery, chard, collards, corn, cucumber, eggplant, fennel, garlic, ginger, jerusalem artichokes, kale, kohlrabi, leek, lettuce, melon, mixed greens, okra, onion, parsnip, peas, peppers, potatoes, pumpkin, raddichio, radish, rhubarb, rhubarb, scallion, shallot, spinach, summer squash, sunchokes, sunflower, sweet potatoes, tomatoes, turmeric, turnip, watermelon, winter squash, zucchini)</t>
  </si>
  <si>
    <t>Field/Forageable: Barley (grain and straw), Hay (dry hay and baleage (grass, grass-legume mix, sudangrass, sorghum, forage oats)), Pasture</t>
  </si>
  <si>
    <t>Seed/Pod Vegetables: Beans (dry beans, green beans); Field/Forageable: Barley, Buckwheat, Corn, Cowpeas, Oats, Rye, Sorghum, Soybeans, Spelt, Wheat (hard red wheat, soft red wheat, hard white wheat)</t>
  </si>
  <si>
    <t>Field/Forageable: Corn (Yellow), Hay, Oats, Silage (Corn)</t>
  </si>
  <si>
    <t>Other: Corn, Hay</t>
  </si>
  <si>
    <t>Tuber/Root Vegetables: Beets, Carrots, Garlic, Onions, Radishes; Seed/Pod Vegetables: Okra, Peas; Leaf Vegetables: Kale, Lettuce; Herbs/Spices: Basil, Cilantro; Fruit Vegetables: Cucumbers, Peppers, Tomatoes, Zucchini; Fruit - Berries: Aronia Berries, Blackberries, Blueberries, Elderberries, Grapes, Raspberries, Raspberries (Black Raspberries), Raspberries (Red Raspberries)</t>
  </si>
  <si>
    <t>Fungi: Mushrooms (shiitake, oyster); Nursery/Starts/Flowers/Trees: Flowers (cut flowers); Herbs/Spices: Herbs (basil, cilantro, dill, fennel, oregano, parsley, rosemary, thyme); Fruit - Berries: blackberries, che, figs, persimmon, strawberries; Other: Mixed Vegetables (beets, brassicaceae greens, carrots, cucumbers, eggplant, kale, lettuce, melons, okra, onions, peppers, radish, sorrel, squash, sweet potatoes, tomatoes, turnips, vegetable seeds for re-planting.)</t>
  </si>
  <si>
    <t>Field/Forageable: Alfalfa, Corn, Grass, Pasture, Sorghum (Milo), Sorghum Sudan Grass, Soybeans</t>
  </si>
  <si>
    <t>Nursery/Starts/Flowers/Trees: Transplants; Herbs/Spices: mixed herbs (basil, chives, cilantro, dill, mint, oregano, parsley, sage, thyme); Fruit - Berries: Strawberries; Field/Forageable: Pasture; Other: mixed vegetables (arugula, asian melon, beans, beet greens, beets, boc choi, broccoli, broccoli raab, brussels sprouts, cabbage, carrots, cauliflower, celeriac, celery, chard, cucumber, eggplant, endive, escarole, garlic, husk cherry, kale, kohlrabi, leeks, lettuce, mizuna, okra, onion, parsnips, pea shoots, peas, peppers, potatoes, radish, scallions, spinach, summer squash, sweet potatoes, tatsoi, tomatillos, tomatoes, turnips, watermelon, winter squash, yukina savoy, zucchini)</t>
  </si>
  <si>
    <t>Fruit - Berries: Blackberries; Field/Forageable: Hay; Other: CREP land, mixed vegetables (asparagus, beets, cantaloupe, garlic, green beans, lettuce, pumpkin, tomatoes)</t>
  </si>
  <si>
    <t>Herbs/Spices: Basil, Cilantro, Dill, Oregano, Thyme, Rosemary, Thai Basil, Mint, Chives, Sage, Tarragon, Marjoram, Lemon Thyme</t>
  </si>
  <si>
    <t>Field/Forageable: Hay (grass/legume hay), Pasture</t>
  </si>
  <si>
    <t>Nursery/Starts/Flowers/Trees: Mixed Flowers (anise hyssop, aurora, calendula, giant golden yellow, monstromsum, pinchusion, rudbeckia triloba, snapdragon, sunflower, zinnia), Transplants; Herbs/Spices: Mixed Herbs (basil, chamomile, chives, dill, eucalyptus, lavender, lemon balm, oregano, parsley, peppermint, rosemary, sage, thyme); Field/Forageable: Pasture; Other: Mixed Fruits (apple, apricot, blueberry, cherry, plum, raspberry), Mixed Vegetables (beets, bunching onion, bush beans, cabbage, carrots, cauliflower, celery, cucumber, dry beans, eggplant, garlic, green beans, kale, leeks, lettuce, okra, onion, peppers, potatoes, pumpkin, radish, snow pea, spinach, summer squash, sweet corn, swiss chard, tomatoes, watermelon, winter squash, zucchini)</t>
  </si>
  <si>
    <t>Nursery/Starts/Flowers/Trees: Transplants (Herb Transplants: Arugula (Astro), Basil (Amethyst), Basil (Cuban), Basil (Genovese (EVI)), Basil (Sweet (Prosper AYA)), Basil (Thai 'Siam Queen'), Basil (Lemon), Basil (African Blue), Basil (Holy - Sacred Red/Green), Basil (Greek Columnar), Basil (Pesto Perpetuo), Borage, Catmint (Blue Wonder), Catnip, Celery (Par-Cel), Chamomile (Roman), Chamomile (German), Chives, Cilantro, Common Myrtle (Green), Common Myrtle (Variegated), Coriander (Vietnamese), Curry, Dill, Fennel (Sweet), Fennel (Bronze), Garlic Chives, Geranium (Attar of Roses), Geranium (Concolor Lace), Geranium (French Vanilla), Geranium (Ginger), Geranium (Orange Fizz), Geranium (Peacock), Geranium (Red Flower Rose), Geranium (Robers Lemon Rose), Geranium (Snowy Nutmeg), Geranium (Staghorn Oak), Geranium (Snowflake), Geranium (Citrosa), Geranium (Citronella), Geranium (Lemon), Geranium (Old Spice), Geranium (Old Fashioned Rose), Geranium (Gooseberry), Geranium (Apple), Geranium (Purple Unique), Geranium (Apricot), Geranium (Variegated Mint Rose), Parsley (Parsley Menuette), Geranium (Lime), Germander (Upright), Gotu Kola, Hyssop (Blue), Irish Moss, Basil Kapoor Tulsi (Holy), Lavender (Arctic Snow), Lavender (Edelweiss), Lavender (Hidcote), Lavender (Munstead), Lavender (Vera), Lavender (Fringed French), Lavender (Goodwin Creek), Lavender (Sweet), Lavender (Fern Leaf), Lavender (Bridget Chloe), Lavender (Dutch), Lavender (Fred Boutin), Lavender (Grosso), Lavender (Provence), Lemon Balm, Lemon Verbena, Marigold (Mexican Mint), Marjoram (Sweet), Marjoram (Golden), Mexican Oregano, Mint (Basil), Mint (Berries &amp; Cream), Mint (Julep), Mint (Pennyroyal), Mint (Corsican), Mint (Apple), Mint (Pineapple), Mint (Emerald and Gold), Mint (Basil), Mint (Thai), Mint (Mojito), Mountain Mint, Mushroom Plant, Oregano (Greek), Oregano (Golden), Oregano (Hot and Spicy), Oregano (Kent Beauty), Oregano (Greek Mountain), Oregano (Italian), Oregano (Cuban Variegated), Oregano (Cuban), Oregano (Cuban Round Leaf), Parsley (Curly Forest Green), Parsley (Flat Leaf/Plain), Passionflower, Patchouli, Peppermint (Orange), Peppermint (Chocolate), Peppermint (Variegated), Peppermint, Purple Coneflower, Rosemary (Abraxis), Rosemary (Arp), Rosemary (Barbeque), Rosemary (Blue Rain), Rosemary (Capercaillie), Rosemary (Foresteri), Rosemary (Foxtail), Rosemary (Gorizia), Rosemary (Hill Hardy), Rosemary (Mrs. Howard's Creeping), Rosemary (Irene), Rosemary (Lockwood de Forest), Rosemary (Perigord), Rosemary (Prostrate), Rosemary (Salem), Rosemary (Shady Acres), Rosemary (Spice Island), Rosemary (Tuscan Blue), Rosemary (Upright), Rue, Sage (White), Sage (Pineapple), Sage (Mexican Bush Midnight), Sage (Mexican Bush), Sage (Berggarten Variegated), Sage (Berggarten), Sage (Dwarf), Sage (Golden Variegated), Sage (Growers Friend), Sage (Purple), Sage (Tricolor), Santolina (Gray), Savory (Nana Dwarf Winter), Savory (Winter), Sorrel (French), Sorrel (Red Veined), Spearmint (Double), Spearmint (Kentucky Colonel), Spearmint (Spearmint), Spearmint (Strawberry), Stevia, Tarragon (French), Thyme (Caborn Wine and Roses), Thyme (Hi Ho), Thyme (Orangelo), Thyme (Woolly), Thyme (Archer's Gold), Thyme (Foxley), Thyme (Mother of Red), Thyme (Mother), Thyme (Pink Chintz), Thyme (White Creeping), Thyme (Lavender), Thyme (Dot Wells), Thyme (English Wedgewood), Thyme (English), Thyme (Faustinoi), Thyme (French), Thyme (Pizza), Thyme (Silver Edge Lemon), Thyme (Silver Edge), Thyme (Transparant Yellow), Thyme (Doone Valley), Thyme (Golden Variegated), Thyme (Lemon), Thyme (Lime Golden), Thyme (Lime Green), Watercress, Woodruff (Sweet))</t>
  </si>
  <si>
    <t>Field/Forageable: Alfalfa, Corn, Corn (Corn Fodder), Hay, Oats, Pasture, Rye, Silage (Corn Silage), Sorghum, Sorghum Sudan Grass, Soybeans, Straw, Wheat</t>
  </si>
  <si>
    <t>Tuber/Root Vegetables: Potatoes; Seed/Pod Vegetables: Peas; Field/Forageable: Alfalfa, Barley, Corn, Grass, Hay, Pasture, Popcorn, Rye, Sorghum, Soybeans, Straw, Wheat</t>
  </si>
  <si>
    <t>Nuts: tree nuts (chestnut, pecan, hazelnut); Nursery/Starts/Flowers/Trees: flowers (bachelors button, bells of ireland, celosia, dianthus, strawflower, zinnia, sunflower), Transplants; Herbs/Spices: mixed herbs (anise, astragalus, basil, bergamont, borage, calendula, chamomile, chives, cilantro, dill, echinacea, feverfew, lemon balm, mint, oregano, parsley, sage, sorrell, splanthes, st. johns wort, summer savory, thyme, valerian); Field/Forageable: Pasture; Other: mixed vegetables (arugula, beans, beets, bok choi, broccoli, butternut squash, cabbage, carrots, cauliflower, chard, collards, cucumber, eggplant, gourds, kale, kohlrabi, lettuce, nappa cabbage, onion, patty pan squash, peas, peppers, potatoes, pumpkin, soybean, sweet potatoes, tatsoi, tomatillo, tomato, turnip, watermelon, zucchini), tree fruits (peach, apple, pear, plum, cherry)</t>
  </si>
  <si>
    <t>Field/Forageable: Corn, Hay, Soybeans</t>
  </si>
  <si>
    <t>Nuts: Walnuts (English Walnuts); Herbs/Spices: Lavender; Fruit - Stone: Cherries (Sour Cherries); Fruit - Pome: Pears (Bartlett Pears, Asian Pears); Fruit - Berries: Blackberries, Blueberries, Raspberries (Black Raspberries, Red Raspberries); Other: Paw paw</t>
  </si>
  <si>
    <t>Field/Forageable: Corn, Hay, Oats, Soybeans</t>
  </si>
  <si>
    <t>Field/Forageable: Hay (Hay), Pasture (Pasture), Sorghum (Sorghum)</t>
  </si>
  <si>
    <t>Tuber/Root Vegetables: Sweet Potatoes; Stem Vegetables: Asparagus; Field/Forageable: Barley, Corn, Hay (grass, grass-legume mix), Pasture, Wheat</t>
  </si>
  <si>
    <t>Seed/Pod Vegetables: Beans, Peas; Fruit - Tropical Fruits: Other Fruit/Tropical Fruits; Field/Forageable: Alfalfa, Balage, Barley, Buckwheat, Clover, Corn, Fallow, Hay, Mustard, Oats, Oats (Oats Grain), Rye, Rye (Oat Straw), Soybeans, Wheat, Wheat (Wheat Grain), Wheat (Wheat Straw)</t>
  </si>
  <si>
    <t>Field/Forageable: Alfalfa</t>
  </si>
  <si>
    <t>Field/Forageable: Hay (Grass, Alfalfa)</t>
  </si>
  <si>
    <t>Field/Forageable: Hay (Alfalfa, Grass), Pasture</t>
  </si>
  <si>
    <t>Field/Forageable: Hay (Hay)</t>
  </si>
  <si>
    <t>Nursery/Starts/Flowers/Trees: Flowers (calendula, centaurea, marigold, sweet alyssum, viola), Transplants; Herbs/Spices: Mixed Herbs (basil, chives, cilantro, dill, fennel, germander, lavender, lemon balm, lemon verbena, marjoram, mint, oregano, parsley, rosemary, sage, thyme); Fruit - Berries: blackberries, strawberries; Other: Mixed Vegetables (arugula, beets, bok choi, broccoli, brussels sprouts, cabbage, cauliflower, celeriac, chard, collards, cucumbers, edamame, eggplant, endive, escarole, fava beans, garlic, ginger, green beans, Italian dandelion, kale, kohlrabi, lettuce, microgreens, mustard greens, peas, peppers, radicchio, radish, rhubarb, scallions, sorrel, spinach, squash, sunchokes, tomatillos, tomatoes, turnip, winter squash)</t>
  </si>
  <si>
    <t>Field/Forageable: Barley, Corn (Yellow), Hay, Rye (Forage), Sorghum Sudan Grass, Straw, Wheat</t>
  </si>
  <si>
    <t>Nursery/Starts/Flowers/Trees: Flowers, Transplants (vegetable and herb seedlings); Herbs/Spices: Herbs (basil, cilantro, dill, lavender, oregano, parsley, rosemary, thyme); Fruit - Berries: blackberries, black raspberries, cherries, grapes, strawberries; Other: mixed vegetables (arugula, asparagus, beans, beets, broccoli, brussels sprouts, cabbage, carrots, celery, chard, cucumber, eggplant, garlic, ginger, kale, kohlrabi, lettuce, melons, mustard greens, onions, peas, peppers, potatoes, pumpkins, radish, spinach, squash, tomatillo, tomato, turnip, watermelon, zucchini)</t>
  </si>
  <si>
    <t>Field/Forageable: Barley, Corn (Floriani Red Flint, Pungo Creek Dent, Cherokee Long Ear Small Popcorn, feed corn), Hay (dry hay and baleage - rye, triticale, oats, wheat, grass, legume), Pasture, Soybeans, Straw</t>
  </si>
  <si>
    <t>Field/Forageable: Hay, Pasture, Soybeans, Wheat</t>
  </si>
  <si>
    <t>Fruit - Berries: Mixed Berries (blackberries, blueberries, strawberries); Other: Mixed Vegetables/Herbs (arugula, basil, beans, beets, bok choi, broccoli, brussels sprouts, cabbage, carrots, celeriac, celery, chard, cilantro, collards, cucumber, dill, eggplant, endive, fennel, flowers, garlic, ginger, kale, kohlrabi, leeks, lettuce, melon, mint, mixed greens, onion, parsley, parsnips, peas, peppers, potatoes, radicchio, radish, rosemary, sage, spinach, squash, sweet potatoes, tomatoes, turnips)</t>
  </si>
  <si>
    <t>Nursery/Starts/Flowers/Trees: Mixed flowers; Herbs/Spices: Mixed herbs (basil, cilantro, dill, parsley); Fruit - Berries: Strawberries; Other: Mixed vegetables (arugula, beet, broccoli, cabbage, carrot, cauliflower, celeriac, celery, chard, collards, corn, cucumber, eggplant, eggplant, fennel, garlic, kale, kohlrabi, leeks, lettuce, melons, mixed greens, onions, pac choi, peppers, potato, radish, shiso, spinach, summer squash, sweet potato, tomatillo, tomatoes, winter squash)</t>
  </si>
  <si>
    <t>Tuber/Root Vegetables: Beets, Beets (Golden), Carrots, Garlic, Leeks, Onions, Potatoes, Radicchio, Radishes, Shallots, Sweet Potatoes, Turnips; Seed/Pod Vegetables: Beans, Green Beans, Okra; Nursery/Starts/Flowers/Trees: Flowers, Transplants (Herb Seedlings), Transplants (Vegetable Seedlings); Leaf Vegetables: Arugula, Baby Greens, Bok Choy (Baby Bok Choy), Cabbage, Chard, Collards, Kale, Leafy Greens (Mustard Greens), Leafy Greens (Mustard Greens - Mild), Lettuce, Pak Choi, Spinach; Herbs/Spices: Basil, Ginger; Fruit Vegetables: Cantaloupes, Cucumbers, Eggplants, Peppers, Squash, Squash (Summer Squash), Tomatoes; Fruit - Tropical Fruits: Figs; Fruit - Melons: Watermelons; Flower Vegetables: Artichokes, Broccoli (Broccolini), Cauliflower; Field/Forageable: Buckwheat, Corn (Sweet Corn), Sorghum Sudan Grass</t>
  </si>
  <si>
    <t>Herbs/Spices: mixed herbs and flowers (ageratum, amaranthus, artemisia, atriplex, basil, bupleurum, calendula, celosia, chamomile, cilantro, clover, cosmos, dandelion, dara daucus, dianthus, dill, fennel, gomphrena, lavender, matricaria, nigella, phacelia, rudbeckia, scabiosa, strawflower, sunflower, zinnia); Fruit - Berries: blueberries, strawberries, grapes; Other: mixed vegetables (artichoke, arugula, beets, bok choy, broccoli, bunching onions, bush beans, cabbage, carrots, cauliflower, celeriac, celery, collards, cucumber, eggplant, endive, garlic, husk cherry, kale, kohlrabi, leeks, lettuce, mixed greens, onions, peppers, pumpkin, radicchio, radish, rutabaga, shallots, shell peas, snap peas, spinach, summer squash, sweet potatoes, tomatillo, tomatoes, turnip, wax beans, winter squash, zucchini)</t>
  </si>
  <si>
    <t>Other: Sprouts (Daikon Radish, Alfalfa, Broccoli sprouts)</t>
  </si>
  <si>
    <t>Field/Forageable: Clover (Clover), Corn (Corn), Hay (Hay), Hay (Hay), Oats (Oats), Oats (Oats), Pasture (Pasture), Soybeans (Soybeans), Soybeans (Soybeans), Spelt (Spelt), Spelt (Spelt), Wheat (Wheat), Wheat (Wheat)</t>
  </si>
  <si>
    <t>Field/Forageable: Alfalfa, Soybeans</t>
  </si>
  <si>
    <t>Nursery/Starts/Flowers/Trees: Transplants; Other: Mixed Vegetables</t>
  </si>
  <si>
    <t>Nursery/Starts/Flowers/Trees: Nursery Stock - Ornamental Trees/Shrubs (Acer palmatum 'Bloodgood', Acer rubrum 'Franksred', Amelanchier x grandiflora 'Autumn Brilliance', Asimina triloba, Betula papyrifera 'Renci', Carpinus caroliniana, Carya cordiformis, Carya illinoinensis, Carya illinoinensis 'Stuart', Carya illinoinensis var. Orchard Select, Carya laciniosa, Cercis canadensis, Chionanthus virginicus, Cladrastis kentukea, Cornus florida 'Appalachian Spring', Cornus florida 'Cherokee Princess', Cornus florida 'Cloud 9', Cornus florida rubra 'COMCO #1', Cornus florida seedling, Cornus florida white mystery, Cornus kousa 'National', Cornus kousa var. chinensis 'Milky Way', Cornus racemosa, Diospyros virginiana, Fagus grandifolia, Gleditsia triacanthos var. inermis 'Skycole', Halesia carolina, Hamamelis virginiana, Hamamelis x intermedia 'Barmstedt Gold', Magnolia virginiana, Malus 'Adirondack', Malus 'Donald Wyman', Malus 'Prairifire', Malus x domestica 'Enterprise', Malus x domestica 'Freedom', Malus x domestica 'Liberty', Malus x zumi 'Calocarpa', Metasequoia glyptostroboides, Nyssa sylvatica, Oxydendrum arboreum, Prunus 'Desiree', Prunus 'Montmorency', Prunus 'North Star', Prunus serrulata 'Kwanzan', Prunus x 'Snofozam', Prunus x incam 'Okame', Pyrus x 'Blake's Pride', Pyrus x 'Potomac', Pyrus x 'Seckel', Pyrus x 'Sunrise', Quercus alba, Quercus bicolor, Quercus coccinea, Quercus phellos, Quercus rubra, Quercus x robur 'Long', Sassafras albidum, Sassafras albidum (Female), Syringa pekinensis 'Zang Zhiming', Ulmus americana 'Princeton')</t>
  </si>
  <si>
    <t>Nursery/Starts/Flowers/Trees: Mixed Flowers and Perennials - pick your own, Transplants; Herbs/Spices: Mixed Herbs (basil, chamomile, cilantro, dill, marjoram, parsley, roselle, shiso); Other: Mixed Vegetables (asian greens, beans, beets, broccoli, brussels sprouts, cabbage, carrots, chard, collards, cucumbers, eggplant, garlic, gourds, ground cherry, kale, kohlrabi, leeks, lettuce, melons, mustard greens, okra, onions, peanuts, peas, peppers, potatoes, radish, summer squash, tomatoes, turnip, winter squash)</t>
  </si>
  <si>
    <t>Tuber/Root Vegetables: Garlic, Potatoes, Sweet Potatoes; Seed/Pod Vegetables: Corn; Fruit Vegetables: Cucumbers, Peppers, Squash, Tomatoes, Zucchini; Flower Vegetables: Broccoli; Field/Forageable: Hay, Straw</t>
  </si>
  <si>
    <t>Field/Forageable: Hay (Grass hay, Alfalfa hay and haylage), Wheat (baleage)</t>
  </si>
  <si>
    <t>Field/Forageable: Hay (grass/legume mix), Pasture</t>
  </si>
  <si>
    <t>Herbs/Spices: Mixed Herbs (anise hyssop, astragalus, basil, calendula, california poppy, chamomile, chives, cornflower, echinacea, lavender, lemon balm, lemon thyme, lemon verbena, marjoram, oregano, passionflower, peppermint, rose, rosemary, sage, scented geranium, skullcap, thyme, tulsi, yarrow); Other: mixed fruits/berries (aronia, blueberries, elderberry, haskap, peaches, plums), Mixed Vegetables (baby greens, beets, carrots, lettuce, peppers, pole beans, radish, salad turnip, scallion, tomatoes)</t>
  </si>
  <si>
    <t>Tuber/Root Vegetables: Sweet Potatoes</t>
  </si>
  <si>
    <t>Field/Forageable: Pasture; Other: mixed vegetables (arugula, gold beets, broccoli, butternut squash, carrots, cauliflower, dandelion greens, kale, onions, parsley, tatsoi, cherry tomatoes, watermelon)</t>
  </si>
  <si>
    <t>Other: hay</t>
  </si>
  <si>
    <t>Tuber/Root Vegetables: Beets, Carrots, Fennel, Garlic, Onions, Radishes, Scallions, Turnips; Stem Vegetables: Celery; Seed/Pod Vegetables: Beans, Green Beans, Okra; Nursery/Starts/Flowers/Trees: Transplants; Leaf Vegetables: Arugula, Bok Choy, Cabbage, Chard, Collards, Kale, Kohlrabi, Leafy Greens (Microgreens), Leafy Greens (Pea Shoots), Lettuce, Spinach; Herbs/Spices: Basil, Chamomile, Chives, Cilantro, Dandelion, Dill, Fennel, Lemon Balm, Mint, Oregano, Parsley, Thyme; Fruit Vegetables: Cucumbers, Eggplants, Peppers, Squash, Squash (Summer Squash), Squash (Yellow Summer Squash), Tomatoes; Flower Vegetables: Broccoli, Cauliflower; Field/Forageable: Mustard</t>
  </si>
  <si>
    <t>Fungi: Mushrooms; Herbs/Spices: Herbs (basil, chives, cilantro, dill, fennel, lavender, lemongrass, mint, parsley, rosemary, sage, tarragon, turmeric); Fruit - Berries: mixed berries (blueberries, raspberries); Other: Flowers, Mixed Vegetables (arugula, asparagus, beans - bush, beans - soy, beets, bok choy, broccoli, broccoli raab, brussels sprouts, cabbage, carrot, cauliflower, celery, chard, collard greens, cucumber, eggplant, ginger, kale, kohlrabi, leeks, lettuce, melon, mustard greens, okra, onion, parsnip, peas (shell), peas (snap), peppers, potato, radicchio, radish, spinach, summer squash, sweet potato, tomatillo, tomato, turnip, watermelon, winter squash)</t>
  </si>
  <si>
    <t>Field/Forageable: Alfalfa, Clover, Corn, Fallow, Rape, Soybeans, Straw, Wheat</t>
  </si>
  <si>
    <t>Field/Forageable: Corn, Corn (Corn Fodder), Hay, Oats, Pasture, Soybeans, Straw, Wheat</t>
  </si>
  <si>
    <t>Other: Research plots only</t>
  </si>
  <si>
    <t>Field/Forageable: Buckwheat, Rye (grain and straw)</t>
  </si>
  <si>
    <t>Field/Forageable: Hay</t>
  </si>
  <si>
    <t>Field/Forageable: Corn, Hay, Pasture, Soybeans, Wheat</t>
  </si>
  <si>
    <t>Tuber/Root Vegetables: Garlic, Onions, Shallots, Tuber/Root Vegetables; Seed/Pod Vegetables: Beans, Pea Shoots, Peas, Sunflower Shoots; Nursery/Starts/Flowers/Trees: Edible Flowers, Flowers, Transplants; Leaf Vegetables: Bok Choy, Cabbage, Chard, Kohlrabi, Leafy Greens; Herbs/Spices: Ginger, Herbs; Fruit Vegetables: Cucumbers, Eggplants, Peppers, Squash, Tomatoes, Zucchini; Fruit - Melons: Melons; Flower Vegetables: Broccoli, Cauliflower; Field/Forageable: Corn, Hay; Other: Microgreens, Outdoor Access</t>
  </si>
  <si>
    <t>Nuts: Nuts, Walnuts; Nursery/Starts/Flowers/Trees: Flowers, Transplants (annual, perennial); Herbs/Spices: Herbs (basil, parsley, rosemary, lavender, thyme); Fruit - Stone: Apricots, Cherries, Peaches, Plums; Fruit - Pome: Apples, Pears; Fruit - Berries: Aronia Berries, Blackberries, Blueberries, Currants, Elderberries, Gooseberries, Grapes, Raspberries, Strawberries; Field/Forageable: Hay, Pasture; Other: Figs, Hops, Mixed Vegetables (asparagus, arugula, carrots, chard, eggplant, garlic, kale, peas, peppers, potatoes, pumpkin, radish, squash, tomatoes)</t>
  </si>
  <si>
    <t xml:space="preserve">Additional Certified Products Under CROPS Scope </t>
  </si>
  <si>
    <t>Certificate Numbers for Certified Products under CROPS Scope</t>
  </si>
  <si>
    <t>Certificate numbers issued by Certifier.</t>
  </si>
  <si>
    <t>26307</t>
  </si>
  <si>
    <t>MD0001-G-19-1763</t>
  </si>
  <si>
    <t>,2024-056</t>
  </si>
  <si>
    <t>25702</t>
  </si>
  <si>
    <t>NOP-010231-2025</t>
  </si>
  <si>
    <t>NOP-009830-2025</t>
  </si>
  <si>
    <t>NOP-010136-2025</t>
  </si>
  <si>
    <t>26493</t>
  </si>
  <si>
    <t>NOP-009682-2025</t>
  </si>
  <si>
    <t>27070</t>
  </si>
  <si>
    <t>NOP-010443-2026</t>
  </si>
  <si>
    <t>NOP-010364-2025</t>
  </si>
  <si>
    <t>27226</t>
  </si>
  <si>
    <t>LIVESTOCK Scope Certification Status</t>
  </si>
  <si>
    <t>Surrendered</t>
  </si>
  <si>
    <t>Effective Date of LIVESTOCK Status</t>
  </si>
  <si>
    <t>Certified Products Under LIVESTOCK Scope</t>
  </si>
  <si>
    <t>Cattle: Calves, Dairy Replacement Heifer, Heifers, Milk, Milking Cows, Slaughter Eligible</t>
  </si>
  <si>
    <t>Cattle: Dairy Bulls, Dairy Replacement Heifer (heifers and calves), Milking Cows, Slaughter Eligible (some animals slaughter eligible)</t>
  </si>
  <si>
    <t>Cattle: Calves (Some eligible for organic slaughter), Dry Cows (Some eligible for organic slaughter), Heifers (Some eligible for organic slaughter), Milking Cows (Milk) (Some eligible for organic slaughter)</t>
  </si>
  <si>
    <t>Cattle: Dairy Replacement Heifer (Replacement heifers and calves), Milking Cows, Slaughter Eligible</t>
  </si>
  <si>
    <t>Cattle: Dairy Replacement Heifer (heifers and calves), Dairy Steers, Milking Cows, Slaughter Eligible</t>
  </si>
  <si>
    <t>Cattle: Dairy Replacement Heifer (Slaughter Eligible), Milk, Milking Cows (Transitioned)</t>
  </si>
  <si>
    <t>Cattle: Dairy Replacement Heifer, Milk, Milking Cows, Slaughter Eligible</t>
  </si>
  <si>
    <t>Cattle: Dairy Replacement Heifer (Last Third Gestation), Milk, Milking Cows (Transitioned)</t>
  </si>
  <si>
    <t>Poultry: Broilers (whole chicken, half chicken, boneless skinless chicken breast, bone-in chicken breast, boneless chicken thigh, bone-in chicken thigh, chicken drumsticks, chicken wings, chicken soup packs, chicken necks, chicken feet, chicken liver, chicken hearts)</t>
  </si>
  <si>
    <t>Poultry: Turkeys</t>
  </si>
  <si>
    <t>Poultry: Laying Hens (Eggs)</t>
  </si>
  <si>
    <t>Cattle: Dairy Bulls, Dairy Replacement Heifer (heifers and calves), Milking Cows, Slaughter Eligible</t>
  </si>
  <si>
    <t>Cattle: Calves (Dairy Calves (all eligible for organic slaughter)), Dairy Replacement Heifer (Dairy Replacement Heifers (some eligible for organic slaughter)), Milk - Milk for on-farm use, Milking Cows (Dairy Cows (some eligible for organic slaughter))</t>
  </si>
  <si>
    <t>Cattle: Calves (some eligible for organic slaughter), Dry Cows (some eligible for organic slaughter), Heifers (some eligible for organic slaughter), Milking Cows (Milk) (some eligible for organic slaughter)</t>
  </si>
  <si>
    <t>Cattle: Beef Brood Cows, Beef Heifers, Beef Steers, Slaughter Eligible</t>
  </si>
  <si>
    <t>Poultry: Laying Hens</t>
  </si>
  <si>
    <t>Poultry: Broilers (whole chicken, stewing hen, chicken breast, boneless chicken breast, boneless and skinless chicken breast, chicken quarters, chicken wings, chicken tenders, chicken backs/bones, chicken feet, chicken hearts, chicken livers, unpeeled chicken gizzards, peeled chicken gizzards, chicken necks, chicken fat, chicken skin), Laying Hens (Eggs), Turkeys (whole turkey, white turkey, heritage turkey, turkey feet, unpeeled turkey gizzards, turkey breast, turkey quarters, turkey backs/bones, turkey giblets); Cattle: Beef Brood Cows, Beef Heifers, Beef Steers, Slaughter Eligible (Beef Cattle)</t>
  </si>
  <si>
    <t>Cattle: Dairy Replacement Heifer (heifers and calves), Milking Cows</t>
  </si>
  <si>
    <t>Cattle: Dairy Replacement Heifer (heifers and calves), Milking Cows, Slaughter Eligible</t>
  </si>
  <si>
    <t>Cattle: Calves (Dairy Calves (all eligible for organic slaughter)), Custom Dairy Cattle Management, Dairy Replacement Heifer (Dairy Replacement Heifers (all eligible for organic slaughter)), Milk - Raw Bulk Milk, Milking Cows (Dairy Cattle (some eligible for organic slaughter))</t>
  </si>
  <si>
    <t>Poultry: Chickens-Layers</t>
  </si>
  <si>
    <t>Cattle: Dairy Replacement Heifer (Slaughter Eligible), Milk, Milking Cows (Transitioned), Milking Cows (Slaughter Eligible)</t>
  </si>
  <si>
    <t>Additional Certified Products Under LIVESTOCK Scope</t>
  </si>
  <si>
    <t>Certificate Numbers for Certified Products under LIVESTOCK Scope</t>
  </si>
  <si>
    <t>WILD CROPS Scope Certification Status</t>
  </si>
  <si>
    <t>Effective Date of WILD CROPS Status</t>
  </si>
  <si>
    <t>Certified Products Under WILD CROPS Scope</t>
  </si>
  <si>
    <t>Fungi: Mushrooms</t>
  </si>
  <si>
    <t>Fruits: Fruits (Pawpaw)</t>
  </si>
  <si>
    <t>Additional Certified Products Under WILD CROPS Scope</t>
  </si>
  <si>
    <t>Certificate Numbers for Certified Products Under WILD CROPS Scope</t>
  </si>
  <si>
    <t>HANDLING Scope Certification Status</t>
  </si>
  <si>
    <t>Effective Date of HANDLING Status</t>
  </si>
  <si>
    <t>Certified Products Under HANDLING Scope</t>
  </si>
  <si>
    <t>Other Grains, Pastas and Cereals: Pasta (888542 Noodles, Soba Organic), Pasta (888543 Noodles, Udon, Organic); Oils &amp; Oleoresins: 888679 White Truffle Organic Oil, 888681 Black Truffle Organic oil, Oils (888056 Organic Refined Coconut Oil); Chocolate Goods: 750003 Suhum Nibs 3-4mm, Organic, 750007 Elvesia Rep 42% - 30h Organic, 750018 Elvesia 74% 72h, Organic, 750364 Suhum 65% Dark, Organic, Chocolate (750019 Cacaomass 100%, Ghana, Organic), Chocolate (750021 Cocoa butter Organic), Chocolate (750140 Vegan Choc Brun 44%, Organic), Chocolate (750141 Vegan Choc Blanc 38, Organic); Other: 750510 Batons Suhum 60% 10 g, 750511 Batuja Noisette Noir 20 g</t>
  </si>
  <si>
    <t>Other: Bulk Sugar</t>
  </si>
  <si>
    <t>Other: Contract Service Provider for Warehousing (Frozen Storage) of Organic Product</t>
  </si>
  <si>
    <t>Dairy: Milk</t>
  </si>
  <si>
    <t>Other: Beef Jerky Dog Treats, Chicken Jerky Dog Treats, Chicken Tenders Dog Treats, Chicken Training Treats, Turkey Tenders Dog Treats</t>
  </si>
  <si>
    <t>Other: Wine (Chateau MontPlaisir Wines), Wine (Domaine du Mont Epin Wines), Wine (Generacion Wines), Wine (Independent Wines)</t>
  </si>
  <si>
    <t>Other: Apples, Apricots, Artichokes, Arugula, Asparagus, Avocado, Bananas, Beans - Green, French, Beets - Red, Gold, Blackberries, Blueberries, Bok Choy, Broccoli, Brussels Sprouts, Cabbage - Red, Green, Cantaloupe, Carrots, Cauliflower, Celery, Cherries, Cucumbers, Dandelion - Red, Green, Eggplant, Fennel, Frisee, Garlic, Ginger, Grapefruit, Grapes - Green, Red, Greens - Collard, Mustard, Herbs, Horseradish, Kale - Green, Baby, Red, Lacinato, Kiwi - Gold, Leeks, Lemons, Lettuce - Romaine, Iceberg, Red, Green, Limes, Mandarin, Mango, Mesclun, Mushrooms - Shittake, Portobello, White, Oyster, Maitake, Cremini, Nectarine, Onion - Yellow, Red, Spring, Oranges, Peaches, Pears, Peas - Sugar Snap, Peppers - Green, Orange, Red, Jalapeño, Pineapple, Plums, Potatoes, Radicchio, Radish, Watermelon Radish, Raspberries, Rhubarb, Scallions, Spinach, Sprouts, Squash, Strawberries, Swiss Chard - Green, Red, Rainbow, Tomatoes, Turmeric, Watermelon, Wheatgrass, Yams, Zucchini</t>
  </si>
  <si>
    <t>Other: Extra Virgin Olive Oil</t>
  </si>
  <si>
    <t>Other: Broker for Citrus &amp; Allied Essences Ltd. Products</t>
  </si>
  <si>
    <t>Condiments and Sweeteners: Traditional Hummus</t>
  </si>
  <si>
    <t>Beverage Related Products: Coffee (Organic Honduras Bird Friendly Certified Coffee), Coffee (Organic Mexico Bird Friendly Certified Coffee), Coffee (Nighthawk Decaf), Coffee (Organic Cattail), Coffee (Organic Diamondback Coffee), Coffee (Organic Ethiopia Bird Friendly), Coffee (Organic Guatemala Bird Friendly Coffee), Coffee (Organic Hellbender Bird Friendly), Coffee (Organic Oyster Reef Coffee), Coffee (Organic River's Edge - Coffee), Coffee (The Thrive Blend)</t>
  </si>
  <si>
    <t>Other: Quinoa White Organic 10# Quinoa White Organic 25# Farro Parlato Bel Aria Organic Farro Parlato Semi Pearl Bel Aria Organic Coconut Oil 100% Virgin Organic Tofu Firm Nasoya Organic Strawberries Organic Raspberries Organic Blackberries</t>
  </si>
  <si>
    <t>Preservatives/Extracts/Flavors: Extracts (Cocoa Extract 20X (G32002)), Extracts (Cocoa Extract, Natural (Water Soluble) (G917801)); Oils &amp; Oleoresins: Oils (Grapefruit Oil 5-Fold, Rectified (G0797)), Oleoresins (Cinnamon Extract/Oleoresin (GE0160)), Oleoresins (Cinnamon Extract/Oleoresin 4X (GE0164)), Oleoresins (Clove Extract/Oleoresin 1x (GE01501)), Oleoresins (Clove Extract/Oleoresin 9x (GE0150)), Oleoresins (Ginger Extract/Oleoresin (GE0100)), Oleoresins (Nutmeg Extract/Oleoresin 10X (GE0140)), Oleoresins (Nutmeg Extract/Oleoresin 73X (GE01473)), Oleoresins (Vanilla Extract/Oleoresin (GE01254)); Other: Ethyl Alcohol/Ethanol (G2419), Oils (Basil (Linalool) Oil (G915396)), Oils (Basil (Methyl Chavicol) Oil (G915290)), Oils (Basil (Methyl Chavicol), Tropical (G9152905)), Oils (Bergamot Oil (Furo Coumarin Reduced) (G0204)), Oils (Bergamot Oil (G0201)), Oils (Bergamot Oil, Italian (Citrus Bergamin), Decolorized (GR0201)), Oils (Black Pepper Oil (G94116)), Oils (Buchu Oil (G921355)), Oils (Caraway Oil (G9163)), Oils (Cardamom Oil (G94104)), Oils (Cassia Oil (G4000)), Oils (Cassia Oil, Redistilled (G4020)), Oils (Cassia Oil, Triple Distilled 98% (Organic Cinnamic Aldehyde) (G450525)), Oils (Cedar Oil (G921089)), Oils (Celery Seed Oil (G92109)), Oils (Chamomile Oil (Blue) (G821088)), Oils (Chamomile Oil (Roman) (G821010)), Oils (Cinnamon Bark Oil (G4110)), Oils (Cinnamon Leaf Oil (G4100)), Oils (Citral (G803812)), Oils (Citronella Oil (G92110)), Oils (Clary Sage Oil (G94119)), Oils (Clementine Oil (G03031)), Oils (Clove Bud Oil (G6001)), Oils (Clove Stem Oil (G6030)), Oils (Coriander Seed Oil (G91527)), Oils (Cornmint Oil (G3588)), Oils (Cornmint Oil, Redistilled (G935010)), Oils (Cornmint Oil, Triple-Distilled (G935018)), Oils (Dillweed Oil (G236032)), Oils (D-Limonene - High Purity (G110111HP)), Oils (Eucalyptus Citriadora Oil (G92114)), Oils (Eucalyptus Globulus Oil (G91011)), Oils (Garlic Oil (G92151)), Oils (Geranium Oil (G92549)), Oils (Ginger Cochin Oil (G94513)), Oils (Ginger Oil (G94122)), Oils (Grapefruit Oil (G0621)), Oils (Grapefruit Oil, Decolorized (GR0621)), Oils (Grapefruit Oil, Pink (G0621PK)), Oils (Grapefruit Oil, Red (G0621RD)), Oils (Ho Wood Oil (G92117)), Oils (Juniper Berry Oil (G925571)), Oils (Laurel Leaf Oil (G912615)), Oils (Lavandin Super Oil (G20150)), Oils (Lavender Oil (Lavandula Angostifolia) (G2011)), Oils (Lemon Essence Oil (G0337)), Oils (Lemon Oil (Furo Coumarin Reduced) (G08503)), Oils (Lemon Oil, 2-Fold Colorless (G0802C)), Oils (Lemon Oil, 5-Fold Encapsulated (GP4805)), Oils (Lemon Oil, Cold-Pressed) (G08200)), Oils (Lemongrass Oil (G95520)), Oils (Lime Oil (G09200)), Oils (Lime Oil, Expressed (G0903)), Oils (Litsea Cubeba Oil (G903812)), Oils (Mandarin Oil (G0501, G0502)), Oils (Mandarin Oil, Rectified (GR0502)), Oils (Marjoram Oil, Sweet (G82137)), Oils (Menthol Crystals (G912665)), Oils (Myrtle Oil (G2915)), Oils (Neroli Oil (G8700)), Oils (Nutmeg Oil (G74514)), Oils (Orange Essence Oil (G07109)), Oils (Orange Oil (Furo Coumarin Reduced) (G0730)), Oils (Orange Oil, 2-Fold Colorless (G0702C)), Oils (Orange Oil, 5-Fold Encapsulated (GP4705)), Oils (Orange Oil, Bitter (G0400)), Oils (Orange Oil, Cold-Pressed (G07200)), Oils (Orange Oil, Decolorized (G07200C)), Oils (Oregano Oil (G9162)), Oils (Oregano Oil, Spanish (G91630)), Oils (Palmarosa Oil (G94105)), Oils (Patchouli Oil (G92120)), Oils (Peppermint Oil (G3019)), Oils (Peppermint Oil, Redistilled (G93011)), Oils (Pinus Silvestris Oil (G2784)), Oils (Rose Oil (G94080)), Oils (Rosemary Oil (G1011)), Oils (Rosewater (G4084)), Oils (Sage Oil (G94110)), Oils (Sandalwood Oil (G02101)), Oils (Savory Oil (G93016)), Oils (Spearmint Oil (G3201)), Oils (Star Anise Oil (G94101)), Oils (Tamanu Oil (Calophyllum Inophyllum) (G98022)), Oils (Tea Tree Oil (G92123)), Oils (Thyme Oil (G92139)), Oils (Vanilla Concentrate, 20-Fold (G42127)), Oils (Vanilla Extract, 2X (G132493)), Oils (Vetiver Oil (G92502)), Oils (Wintergreen Oil (G92143)), Oils (Ylang Ylang Oil #1 (G985441)), Oils (Ylang Ylang Oil #3 (G985443)), Oils (Cornmint Terpenes (G0604)), Oils (Lemon Terpenes (G0800)), Oils (Orange Oil Terpenes (G0700)), Oils (Orange Oil Terpenes (Ultra-High Purity 95%) (G07009)), Oils (Cassia Oil (EWTQ) (G4001); Mandarin Oil, Green (EWTQ) (G0504)), Oils (Lemon Oil 10-Fold, Rectified (G153120)), Oils (Lemon Oil, Rectified (Furo-Cumarin Reduced) (G08503)), Oils (Lemon Oil 5-Fold, Rectified (G153119)), Oils (Frankincense Oil (G895208)), Oils (Lemon Oil, 10-Fold Rectified (G153120)), Oils (Lemon Oil, 3-Fold Rectified (G153125)), Oils (Lemon Oil, Terpeneless Rectified (G153124)), Oils (Orange Oil 5-Fold Rectified (G0705R)), Oils (Orange Oil 10-Fold Rectified (G078640)), Oils (Orange Oil Terpeneless Rectified (G078641)), Oils (Lime Oil Distilled 4-Fold Rectified (G02510)), Oils (Lime Oil Distilled 5-Fold Rectified (G02511)), Oils (Lime Oil Expressed 2-Fold Rectified (G02508)), Oils (Lime Oil Expressed 4-Fold Rectified (G09034R)), Oils (Peppermint Terpenes (G0600)), Oils (Lime Distilled Terpenes (G0900)), Oils (Grapefruit Oil, Red (G0621RD)), Oils (Blood Orange Oil (G108596), Blood Orange Oil, 5-fold (G108957)), Oils (Lime Expressed Terpenes (G09030))</t>
  </si>
  <si>
    <t>Other: Apples (Sliced), Asparagus (Spears), Baby Spinach, Bananas, Basil, Beets (Beet Noodle Cut (Bulk) ), Beets (Diced Beets (Bulk) ), Beets (Diced, Beet Noodles ), Blueberries, Broccoli (Broccoli Florets), Broccoli (Fine Cut 1/8- Rice Cut (Bulk)), Broccoli (Florets), Brokered Products (Beverages (fruit &amp; vegetable juices, tea) ), Brokered Products (Dairy, Cheese, Eggs), Brokered Products (Frozen Goods), Brokered Products (Fruits), Brokered Products (Meat (Assorted cuts, Beef, Chicken)), Brokered Products (Mushrooms), Brokered Products (Tofu Products (tofu, soymilk)), Brokered Products (Vegetables &amp; Herbs), Brussels Sprouts (Halved), Cabbage (Shredded Green), Cabbage (Shredded Red), Carrots (Carrot Noodles ), Carrots (Diced, Coin Cut), Carrots (Shredded, Coin Cut), Carrots (Mini Peeled), Cauliflower (Cauliflower Rice), Cauliflower (Fine Cut 1/8- Rice Cut (Bulk) ), Cauliflower (Florets), Celery (Diced, Sticks), Chard (Rainbow Swiss, Chopped (Bulk) ), Chili Pepper (Serrano 1/4" Diced), Cilantro (Loose), Collards (Green Mustard, Chopped (Bulk) ), Cucumbers (1/4" and 1/8" Sliced), Dill, Eggplant (Diced Skin On), Fennel (3/8" Diced), Fruits (Fruit Bowl), Fruits (Mango &amp; Kiwi), Fruits (Mango &amp; Kiwi Blend), Fruits (Mango &amp; Strawberry), Fruits (Mango &amp; Strawberry Blend), Fruits (Mango with Kiwi), Fruits (Mixed), Fruits (Mixed Berries), Fruits (Pineapple &amp; Mango Diced), Fruits (Strawberries &amp; Kiwi), Fruits (Strawberry &amp; Blueberry Blend), Fruits (Tropical Mix), Ginger (Fresh (Diced Bulk), Dehydrated), Grapes (Red), Iceberg Lettuce (Wedge), Jalapenos (1/4" Diced), Kale, Kale (Destemmed and Shredded (Bulk)), Kale (Green Kale), Kale (Kale Greens), Kale (Rainbow Kale), Leeks (Sliced (Bulk)), Lemon Juice, Mangos, Mangos, Mangos (1" Chunk), Mangos (Mango Chunks), Mint, Mixed Vegetables (Broccoli &amp; Cauliflower), Mixed Vegetables (Broccoli Slaw), Mixed Vegetables (Broccoli, Cauliflower &amp; Carrots), Mixed Vegetables (Carrots &amp; Celery ), Mixed Vegetables (Celery &amp; Onions, Diced), Mixed Vegetables (Chowder Mix), Mixed Vegetables (Coleslaw), Mixed Vegetables (Fajita Blend), Mixed Vegetables (Fajita Peppers &amp; Onions), Mixed Vegetables (Fall Root Medley), Mixed Vegetables (Mirepoix), Mixed Vegetables (Portabella &amp; Onion), Mixed Vegetables (Pot Pie Blend with Herbs), Mixed Vegetables (Shredded Carrots &amp; Red Cabbage), Mixed Vegetables (Veggie Bites), Mushrooms (1/8" Sliced), Onions (Chives), Onions (Diced Red Onion), Onions (Diced Yellow Onion), Onions (Diced Yellow, Diced Red), Onions (Red - Sliced, Diced), Onions (Yellow - Sliced, Diced, Strips, Whole Peeled), Onions (Diced) (Green Onions), Onions (Diced) (Red &amp; Yellow), Orange Juice, Peppers (Diced Green), Peppers (Fajita (Green, Red, Mixed)), Peppers (Fajita Mix), Peppers (Green Fajita), Peppers (Julienne and 1/8" Sliced Green), Peppers (Julienne Red), Peppers (Red &amp; Green Medley), Peppers (Red Diced), Peppers (Red Fajita), Pineapple (Cored, Chunk, Spears, Rings), Pineapple (Pineapple Chunks), Pineapple (Rings), Pumpkins (1/4" Peeled and Diced), Radishes (1/8" Sliced Red), Romaine (Chopped), Rosemary, Rosemary (Bulk, Wholesale), Salsa (Pico de Gallo Style), Shallots (1/4" Peeled &amp; Diced), Squash (Butternut Spiral Noodle Cut (Bulk) ), Squash (Butternut Squash), Squash (Butternut Squash Chunks), Squash (Butternut Squash Noodles ), Squash (Butternut Squash Rice), Squash (Green Spiral Noodle Cut (Bulk)), Squash (Green Squash Noodles ), Squash (Squash Medley), Squash (Yellow Squash Noodles ), Strawberries, Strawberries, Strawberries (Whole), Sweet Potatoes (Chunks, Fries), Sweet Potatoes (Sweet Potato Noodles ), Thyme (Bulk, Wholesale), Tomatoes (Ripe Red Roma), Tomatoes (Sliced), Turmeric (Fresh, Dehydrated), Vegetable Party Tray (Vegetable Platter), Vegetables (Fajita Blend), Watermelon (1" Chunks), Zucchini (Zucchini Noodles)</t>
  </si>
  <si>
    <t>Other: Bulk and retail fresh and potted herbs.</t>
  </si>
  <si>
    <t>Other: Fiber Blend (CreaSplend AV20), Fiber Blend (CreaSplend AV50 ), Fiber Blend (CreaSplend AV80), Fiber Blend (CreaSplend Psyllium ORG), Fiber Blend (CreaSplend Q20), Fiber Blend (CreaSplend Q50), Fiber Blend (CreaSplend Q80), Fiber Blend (CreaSplend S20), Fiber Blend (CreaSplend S50), Fiber Blend (CreaSplend S80), Fiber Blend (CreaSplend W20), Fiber Blend (CreaSplend W50), Fiber Blend (CreaSplend W80)</t>
  </si>
  <si>
    <t>Animal Feed: Livestock Feed (Layer Feed (organic), Broiler Feed (organic), Chicken Starter (organic), Turkey Starter Feed (organic), Turkey Grower #1 Feed (organic), Turkey Grower #2 Feed (organic), Turkey Finisher Feed (organic), Soy Free Layer Feed (organic), Soy Free Broiler Feed (organic), Sow Feed (organic), Hog Grower Feed (organic), Hog Finisher Feed (organic), Lactating Goat Feed (organic), Goat Grower Feed (organic), Goat Maintenance Feed (organic), Sheep Feed (organic), Horse Feed (organic), Beef Grower Feed (organic), Beef Finisher Feed (organic), Soy Free Sweet Feed (organic), Soy Free Corn Free Hog Grower Feed (organic), Soy Free Corn Free Hog Finisher Feed (organic), Soy Free Chicken Starter Feed (organic), Rabbit Grower Feed (organic).); Other: Cracked Corn (organic), Roasted Soybeans (organic)</t>
  </si>
  <si>
    <t>Other: 200 Ezekiel 4:9 Sprouted Grain 12", 201 Ezekiel 4:9 Sprouted Grain 6", 370 Sprouted Corn, 202 Ezekiel Tortilla w/ Flax Seed, 203 Ezekiel Tortilla Low Sodium, 101 7 Sprouted Grain, 120 Ezekial 4:9 Sprouted Grain Bread, 123 Ezekiel 4:9 Sprouted Grain Sesame Bread, 124 Ezekiel 4:9 Sprouted Grain Flax Bread, 126 Cinnamon Raisin Sprouted Grain Bread,131 Ezekiel 4:9 Cinnamon Raisin Sprouted Grain Bread, 141 Genesis 1:29 Sprouted Grain and Seed, Stone Milled Wheat Tortilla</t>
  </si>
  <si>
    <t>Bread/Bakery/Snacks: Bread (7 Grain Sprouted Wheat Bread), Bread (7 Grain Sprouted Wheat Bread - Breads For Life), Bread (7 Grain Sprouted Wheat Bread - Salt Free)</t>
  </si>
  <si>
    <t>Other: Fruit and vegetable storage, distribution, packing and processing.</t>
  </si>
  <si>
    <t>Other: Brazil Nuts, Chia Seeds, Black, Chia Seeds, White, Quinoa, Bicolor, Quinoa, Black, Quinoa, Flakes, Quinoa, Red, Quinoa, Tricolor, Quinoa, White, Tri-Color Royal Quinoa, White Royal Quinoa</t>
  </si>
  <si>
    <t>Other: Roasted Chicken Breast with Carrageenan, Roasted Turkey Breast</t>
  </si>
  <si>
    <t>Personal Care: Bath Salts - Calming Spa Seaweed, Bath Salts - Lavender of the Valley, Bath Salts - Lemon Fresh Shea, Body Balm - Calming Spa Seaweed, Body Balm - Lavender of the Valley, Body Balm - Lemon Fresh Shea, Body Balm - Naturally Nude, Hair Care - "All You Need" Anti-Itch Scalp Serum, Hair Care - "All You Need" Conditioning Bar, Hair Care - "All You Need" Hair Growth Oil, Hair Care - "All You Need" Scalp and Root Pomade, Hair Care - "All You Need" Shampoo Bar Deep Cleansing, Hair Care - "All You Need" Shampoo Bar Moisturizing, Hand Sanitizer - Eucalyptus Lime, Hand Sanitizer - Lavender Grapefruit, Hand Sanitizer - Lemon Citrus, Lip Balm - Coconut Chai, Lip Balm - Honey Vanilla, Lip Balm - Lemongrass Mint, Lip Balm - Naturally Nude, Sugar Scrub - Calming Spa Seaweed, Sugar Scrub - Lavender of the Valley, Sugar Scrub - Lemon Fresh Shea</t>
  </si>
  <si>
    <t>Other: Coconut Milk 500 ML</t>
  </si>
  <si>
    <t>Preservatives/Extracts/Flavors: Lemon Flavor (non-retail), Passionfruit Flavor (non-retail), Peach Flavor FB9211 (already packaged product), Pineapple Favor (non-retail), Raspberry Flavor (non-retail); Dry/Baking Goods: Sugar (Cane Sugar (non-retail)); Condiments and Sweeteners: Sweeteners (Blue Agave (non-retail)); Bread/Bakery/Snacks: Packaged Snacks and Chips (Carrot Chews - Ginger Turmeric), Packaged Snacks and Chips (Carrot Chews - Maple Cardamom), Packaged Snacks and Chips (Carrot Chews - Meyer Lemon), Packaged Snacks and Chips (Cosmic Carrot Chews - Orange Mango), Packaged Snacks and Chips (Cosmic Carrot Chews - Sour Cherry Berry), Packaged Snacks and Chips (Cosmic Carrot Chews (non-retail)); Beverage Related Products: Juice (Lemon Juice Concentrate (non-retail)), Juice (Passionfruit Juice Concentrate (non-retail)), Juice (Peach Juice Concentrate (already packaged product)), Juice (Raspberry Juice Concentrate (non-retail)), Tea (Raspberry Leaves (non-retail)), Tea (Watermelon Lime White Tea), Tea (White TBC Fannings (already packaged product)), Tea (Peach Oolong), Tea (Peach White Tea), Tea (Raspberry Black), Tea (Lewie's Lemon), Tea (Mango White), Tea (Moroccan Mint), Tea (Mozambique Black Tea (non-retail)), Tea (Mozambique Green Tea (non-retail)), Tea (Oolong 80-20 Blend (already packaged product)), Tea (Orange Mango Herbal Infusion (Formulation Only)), Tea (Original Black), Tea (Original Green), Tea (Assam Tea (non-retail)), Tea (Berry Hibiscus), Tea (Dragon Green), Tea (Enjoy mint (Formulation Only)), Tea (Golden Oolong (Formulation Only)), Tea (Half Tea &amp; Half Lemonade), Tea (Honey Green), Tea (Lemon Black), Tea (Lemon Ginger)</t>
  </si>
  <si>
    <t>Fruits/Vegetables: Leafy Greens (Mesclun - 100% Organic)</t>
  </si>
  <si>
    <t>Other: Eggs; Chicken</t>
  </si>
  <si>
    <t>Other: Apple Type Flavor Organic 0B933, Apple Type Flavor Organic 0K583, Apple Type Flavor Powder Organic 0D586, Apple Type Flavor, Natural 74390, Bergamot Flavor WONF Organic 0B926, Bilberry Type Flavor Organic 0B925, Blackberry Ty Fl Nat 84969, Blueberry Banana Type Flavor Organic 0C409, Blueberry Cinnamon Type Flavor Organic 0E938, Blueberry Type Flavor Organic 0C180, Bourbon Type Pwd Fl Organic 0E302, Caramel Coconut Type Flavor Organic 0C419, Caramel Coconut Type SD PWD Flavor Organic 0F457, Caramel Type Flavor Organic 0B985, Caramel Type Powder Flavor Organic 0M778, Caramel Type PWD Flavor Organic 0D779, Caramel Type SD PWD Flavor Organic 0F454, Cheese Mild Cheddar Type Flavor Organic 1B451, Cherry Crumble Type Flavor Organic 0C306, Cherry Crumble Type SD PWD Flavor Organic 0F463, Cherry Type Flavor Organic 0B923, Cherry Type Flavor Organic 78383, Cherry Type SD PWD Flavor Organic 0F460, Chocolate Coconut Type Flavor Organic 0M281, Chocolate Marshmallow Type Flavor Organic 0C507, Chocolate Mint Type Flavor Organic 0C694, Chocolate Raspberry Type Flavor Organic 0M814, Chocolate Type Flavor Organic 0C061, Chocolate Type PWD Flavor Organic 0F979, Cinnamon Sugar Cookie Type Flavor Organic 0C586, Citrus Black Currant Flavor, Natural 81925, Citrus Floral Fragrance Organic 0U585, Coconut Cream Type Flavor Organic 0C374, Coconut Type Flavor Organic 0C205, Coconut Type Flavor Organic 0G872, Coconut Type Flavor Organic 74446, Coconut Type Flavor Organic 79053, Coffee Type Flavor Organic 0F014, Cranberry Flavor WONF Organic 80991, Cranberry Type Flavor Organic 0C424, Cucumber Type Flavor, Natural 83927, Denatured Alcohol 0C625, Dill Flavor WONF Organic 0K054, Dulce de Leche Type Flavor Organic 0C795, Fruit Punch Type Flavor Organic 0H474, Furfuryl Mercaptan nat 0.01% F1739A (RN5396) - WIP, Ginger Extract Flavor Organic 80762, Hawaiian Hazelnut Type Flavor Organic 0E163, Hazelnut Flavor WONF Organic 0D306, Hazelnut Type Flavor Organic 0C060, Hazelnut Type Flavor Organic 0D116, Honey Lemon Type Flavor, Natural 80769, Honey Type Flavor Organic 0B693, Honey Type Flavor, Natural 0A920, Honeydew Type Flavor 82396, Honeysuckle Type Flavor 81036, Irish Cream Cheesecake Type Flavor Organic 0C239, Irish Cream Type Flavor Organic 0C695, Jalapeno Type Flavor Organic 0L336, Jammin Jamaican Type Flavor Organic 0C263, Kiwi Type Flavor Organic 0C126, Kiwi Type Flavor, Natural 83926, Lavender Fragrance Organic, 0U117, Lemon Extract Flavor Organic 0C966, Lemon Flavor WONF Organic 0C152, Lemon Flavor WONF Organic 0I565, Lemon Lime Flavor Organic 0A349, Lemon SD Powder WONF Organic 0C812, Lemon SD Powder WONF Organic 0I271, Lemon SD Powder WONF Organic 80389, Lemonade Type Flavor Extract Organic 0C799, Lime Extract Flavor WONF Organic 0B712, Luctarom 0Z199 Organic, Luctarom 0Z200 Organic, Luctarom 0Z201 Organic, Luctarom 0Z202 Organic, Luctarom 0Z203 Organic, Madagascar Vanilla Fl WONF Organic 0C018, Mango Type Flavor Organic 0C960, Mango Type Flavor Organic 0G173, Maple Type Flavor Organic 0D061, Maple Type SD PWD Flavor Organic 0D219, Mask-ItTM PWD Flavor Organic 0H544, Orange Blood Flavor WONF 81445, Orange Extract Flavor Organic 84159, Orange Extract WONF Organic 0D012, Orange Mango Ty Fl Organic 0B641, Organic Blend Fragrance 0X428, Papaya Type Flavor Organic 0C878, Peach Type Flavor Organic 0C125, Peach Type Flavor Organic 84160, Pear Type Flavor Organic 0D343, Peppermint Flavor WONF Organic 0C151, Pineapple Type Flavor Organic 0B924, Pistachio Type Flavor Organic 0E931, Plum Type Flavor Organic 0C150, Pomegranate Type Flavor Organic 0C746, Pomegranate Type Flavor, Natural 84162, Pumpkin Pie Type Flavor Organic 0C303, Raspberry Type Flavor Organic 69771, Raspberry Type Flavor Organic 84849, Rosemary Mint Fragrance Organic 0S964, Strawberry Type Flavor 80767, Strawberry Type Flavor Organic 0D366, Strawberry Type Flavor Organic 0D571, Strawberry Type Flavor Organic 0G174, Sweet Orange Fragrance Organic 0T455, Sweetness Enhancer Flavor Organic 71646, Swiss Mocha Almond Type Flavor Organic 0C256, Vanilla Almond Type Flavor Organic 57765, Vanilla Extract Powder Organic 1B255, Vanilla Flavor WONF Organic 0G168, Vanilla Flavor WONF Organic 68442, Vanilla Powder Flavor WONF Organic 0F941, Vanilla Type Flavor Organic 0B984, Vanilla Type Flavor Organic 0C877, White Chocolate Pistachio Type Flavor Organic 0M420</t>
  </si>
  <si>
    <t>Other: 1% Methional NAT in Sunflower (FB6438), 1% Vanilla CO2/Sunflower (FB5628), 901537637 CARNAUBA WAX PWD ORG, 901731676 MC PEPPER BLACK GROUND 12/3 OZ, Apple Cinnamon Interm (FF2954), Barbeque Seasoning (FF3600), Brown Gravy Mix (FF2594), Chai Spice Seasoning (FF4156), Chili Seasoning Mix (FF2582), Cinnamon Blend with Chia Seasoning (FF2606), Citrus Chile &amp; Garlic with Chia Seasoning (FF2610), Dry Premix NMBR 33-6 (FF3069), DRY PREMIX NTE 30-1 (FF3951), DTC SC ORGANIC WHT CHD SEAS (FF2840), DTC SIMPLY MWO ZESTY RANCH (FF4178), DTC/SUN ORG SPICY CHD / QUESO (FF3232), ENHANCED CBO (FB7680), Enhanced CBO ORG (FB6476), F26339 FC Maple Brown Sugar Type Nat WS, F27337 FC Mixed Berry FL TYP NAT, F27341 FC Vanilla Type Flavor Natural WS, F27355 FC LEMON LIME FL NATURAL, F27493 FC Turmeric Nat WS, F27593 FC CAYENNE NATURAL WS, F27596 FC JALAPENO NATURAL WS, F27597 FC PAPRIKA SMOKED NATURAL WS, F27600 FC GINGER NATURAL WS, F27601 FC INDONESIAN NUTMEG NATURAL WS, F27604 FC FENNEL NATURAL WS, F27605 FC MARJORAM NATURAL WS, F27608 FC MACTHA NATURAL WS, Fajita Seasoning Mix (FF2670), FB6995 CARAMEL FLV NAT OS, FB7325 FLAVOR BLENDER TYP NAT ORG, FB7413 Flavor Blender Typ Nat 120 Proof, FB7417 Strawberry Flavor WONF WS, FB7418 Cinnamon Flavor WONF WS ORG, FB7419 Vanilla WONF WS W Vanillin (Clove), FB7430 Pineapple Flavor NAT TYPE, FB7431 Cherry Flavor NAT TYPE, FB7472 CINNAMON EXT NAT WS ORGANIC, FB7473 GINGER EXT NAT WS ORGANIC, FB7474 BLACK PEPPER EXT NAT WS ORGANIC, FB7475 CINNAMON FLAVOR WONF WS, FB7476 RASPBERRY BLACK WONF WS, FB7480 PEACH FL WONF WS, FB7481 PEACH FL WONF WS, FB7482 COCONUT FL TYPE NAT WS, FB7483 COCONUT FL TYPE NAT WS, FB7489 - MIXED BERRY FLV WONF WS, FB7491 - HONEY FLV WONF WS, FB7562 Grapefruit Ext Nat ORG WS, FB7563 Grapefruit Ext Conc Nat ORG WS, FB7564 LIME EXT NAT ORG, FB7565 Lime FLV NAT ORG, FB7699 GRAPEFRUIT EXT NAT WS, FB7703 ORANGE FL NATURAL, FB7704 BLACK CHERRY FL TYPE NAT WS, FB7705 POMEGRANATE ACAI FL TYPE NAT WS, FB7706 GRAPEFRUIT FLV WONF WS, FB7708 BLOOD ORANGE FLV NAT TYPE WS, FB7709 BLACK CHERRY FLV NAT TYPE WS, FB7711 ORANGE EXTRACT CONC NATURAL, FB7732 SWEETNESS MODULATOR NAT TYPE ORG, FB7772 BUTTER TYPE FLAVOR NATURAL OS, FB7833 VIOLET LEAVES KEY TYPE NAT WS, FB7834 STRAWBERRY KEY TYP NAT WS, FB7835 LIME EXTRACT WONF WS, FB7836 LIME CACTUS FLV TYP NAT WS, FB7837 Lime Cactus Flavor Type NAT WS ORG, FB7887 TANGERINE FLV WONF, FB7901 Pepper Cayenne Extract Nat WS, FB7973 BLUEBERRY FLV WONF WS, FB7975 CARAMEL FL TYPE NAT WS, FB7995 BLACKBERRY FLV WONF ORG, FB8013 WATERMELON FLV WONF WS, FB8041 STRAWBERRY FLV WONF, FB8042 STRAWBERRY FLV WONF WS, FB8049 Espresso Flavor WONF WS ORG, FB8080 Cranberry Flavor WONF WS, FB8097 RASPBERRY FL WONF WS, FB8098 PINNEAPPLE FL WONF ORG, FB8103 Blueberry FL WONF WS, FB8118 0.10% PARAMENTHA8THIOL3ONE NAT/ALC, FB8120 CITRUS CONC EXT WONF WS, FB8121 Citrus Fl WONF WS, FB8124 LIME EXTRACT NATURAL, FB8125 Lime Fl Natural, FB8127 BLUEBERRY STRAWBERRY FL WONF WS ORG, FB8128 CHERRY FL WONF WS ORG, FB8130 Cranberry Fl WONF WS, FB8131 1.0% BETA IONONE NAT/ALC, FB8142 GUAVA FL WONF WS, FB8147 GRAPE FL TYPE NAT WS, FB8149 GRAPE CONCORD FL TYPE NAT WS ORG, FB8158 Turmeric Extract NAT WS ORG 2.5X, FB8164 Pepper Black Extract Nat WS 2.5X, FB8165 Clove Extract Nat WS, FB8173 PASSIONFRUIT FL WONF WS ORG, FB8182 Cherry Flavor WONF WS ORG, FB8196 Cucumber Flavor WONF WS, FB8199 MANGO ENHCR NAT WS ORG, FB8200 MANGO FLV WONF WS ORG, FB8386 LIME FLV NAT ORG, FB8394 White Chocolate Macadamia Type Nat WS, FB8395 Chocolate Chip Type Flavor Nat WS ORG, FB8396 Chocolate Chip Type Flavor Nat WS ORG, FB8488 Melon Blend WONF WS, FB8526 Beer Aromatics Flavor Nat Type ORG WS, FB8527 Hops Flavor WONF WS Beer Malt PRFL ORG, FB8541 Cardamom Extract NAT WS ORG 2.5X, FB8542 Mustard Seed Extract NAT WS ORG 2.5X, FB8543 Celery Seed Extract NAT WS ORG 2.5X, FB8544 Caraway Extract NAT WS ORG 2.5X, FB8545 Jalapeno Extract NAT WS ORG 2.5X, FB8546 Paprika Smoked Extract NAT WS ORG 2.5X, FB8547 Sage Extract NAT WS ORG 2.5X, FB8548 Allspice Extract NAT WS ORG2.5X, FB8549 Ginger Extract NAT WS ORG 2.5X, FB8550 Ginger Extract Nat WS 2.5X, FB8551 Nutmeg Extract Nat WS 2.5X, FB8552 Curry Extract Nat WS 2.5X, FB8553 Curry Red Extract Nat WS ORG 2.5X, FB8554 Cumin Extract Nat WS ORG 2.5X, FB8555 Anise Extract NAT WS ORG 2.5X, FB8556 Lavender Extract Nat WS 1.25X, FB8557 Fennel Extract Nat WS ORG 2.5X, FB8558 Marjoram Extract Nat WS ORG 2.5X, FB8559 Matcha Extract NAT WS ORG 2.5X, FB8560 Spearmint Extract NAT WS ORG 1X, FB8561 Tomato Extract NAT WS ORG 2.5X, FB8573 0.10% Furfuryl Mercap/ORG ETOH, FB8651 APPLE FLV WONF WS ORG, FB8667 Cheddar Cheese Type Flavor Nat OS MWO, FB8758 Honey Type Flavor Natural OS, FB8759 1% Jasmin ABS/ALC, FB8766 Apple Flavor WONF WS ORG, FB8792 Tequila Flavor Nat Type WS, FB8841 Lemon Extract CONC Natural ORG, FB8842 Lemon Flavor Natural, FB9111 POMEGRANATE FL WONF WS ORG, FB9112 POMEGRANATE FL WONF WS ORG, FB9157 Extractives of Paprika, FB9162 PEACH FL WONF WS ORG, FB9210 BERRY FL WONF WS ORG, FB9211 PEACH FL WONF WS ORG, FB9220 Honey FL WONF WS ORG, FB9304 MANGO FL WONF WS ORG, FB9311 GINGER CONC EXTRACT NATURAL ORG, FB9315 BLACKBERRY FL WONF WS ORG, FB9321 GINGER FL WONF WS ORG, FB9327 APPLE FLV WONF WS ORG, FB9328 GINGER FL WONF WS ORG, FB9340 PAPRIKA CONC NAT OS, FB9378 RASPBERRY FLV WONF ORG, FB9500 Orange Flavor WONF MWO, FB9521 BUTTER TYPE FLAVOR NAT OS ORG, FB9602 VANILLA CONC FL WONF WS MWO, FB9614 LIME EXTRACT WONF WS, FB9943 PEACH EXTRACT WONF WS MWO, FB9944 APPLE GRANNY SMITH EXTRACT WONF WS, FB9945 DRAGON FRUIT EXTRACT WONF WS, FB9946 BLACKBERRY EXTRACT WONF WS, FB9947 MANGO EXTRACT WONF WS ORG, FB9948 PINEAPPLE EXTRACT WONF WS, FB9949 STRAWBERRY EXTRACT WONF WS, FB9958 Raspberry Extract WONF WS MWO, FB9969 PHO KEY TYPE NAT MWO WS, FB9970 PHO KEY TYPE NAT MWO, FB9971 PHO FL TYPE NAT WS, FB9987 PEACH FL WONF WS, FB9991 PHO FL TYPE NAT ORG WS, FC Olive Oil Flavor WONF WS (F27126), FC Onion Flavor WONF (F27128), FC TOMATO TYPE NAT (F27386), FF2708 Taco Seasoning Mix, FF4021 NC216 Matrix, FF4118 Cinnamon Sugar Seasoning, FF4535 TACO SEAS PREM CLUB ORG, FF4541 Poultry Seasoning, FF4845 SUNCHIPS MWO CHILI LIME SEAS, FG0005 HONEY FL CONC WONF, FG0007 ORANGE FL NATURAL WS ORG, FG0011 1.0% ALPHA IONONE NAT/ ALC, FG0043 CARAMEL SYRUP FLV WONF ORG, FG0054 RICE FL WONF WS ORG, FG0180 LEMON FL CONC NATURAL OS ORG, FG0199 ORANGE FLV WONF ORG, FG0274 LEMON FL WONF WS ORG, FG0281 BLUEBERRY FLV WONF ORG, FG0284 ACAI EXTRACT WONF WS ORG, FG0310 LAVENDER FL WONF WS ORG, FG0318 ORANGE FL WONF WS ORG, FG0323 WATERMELON FLV WONF WS ORG, FG0347 POMEGRANATE FL WONF WS ORG, FG0350 VANILLA FL WONF WS ORG W/ VANILLIN, FG0353 ROSE FLV WONF WS ORG, FM0348 FCELL Jasmine Nat WONF, FM0349 FCell Passionfruit Nat WONF, FM0361 FCELL ORANGE FLV WONF ORG, FM0362 FCell Jasmine Fl WONF ORG, FM0363 FCELL VANILLA FL WONF, FM0365 FCELL ORG LEMON FL NATURAL, FM0370 FCELL HONEY FL WONF, FM0381 FCELL ORG LEMON FL NATURAL, FM0383 FCELL ORANGE FLV WONF ORG, FM0386 FCELL ORG JASMINE FL WONF, FWD CHEDDAR CHEESE TYP CONC NAT OS (FB6481), FWD CHEDDAR CHEESE TYP FLV NAT OS (FB6444), FWD FC BUTTER TYP FLV NAT MWO (F27469), FWD FC CHEDDAR CHEESE TYP FLV NAT (F27141), FWD FC CILANTRO NAT (F27384), FWD FC DAIRY TYP FLV NAT (F26985), FWD FC JALAPENO TYP TOPNOTES NAT (F27121), FWD FC JALAPENO WONF (F27385), FWD FC SOUR CREAM TYP FLV NAT (F27472), FWD FC TOMATO TYP FLV NAT (F27122), FWD FC VINEGAR (F26720), FWD JALAPENO CONC WONF OS (FB7668), FWD JALAPENO TYP CONC NAT OS (FB6428), FWD SOUR CREAM TYP CONC NAT OS (FB8174), FWD TOMATO TYP FLV NAT OS (FB6429), Garlic &amp; Herb Seasoning (FF4106), Garlic and Herb S/FR (FF2924), Ginger Flavor WONF (FB8195), GOUR Berbere (FF3319), GOUR Harissa (FF3322), GOUR Peruvian (FF3318), GOUR Shawarma (FF3320), GOUR Za'Atar (FF3338), Greek Seasoning (FF3119), Matcha Green Tea &amp; Ginger Seasoning (FF2591), OIL BLEND #1 NTE 30-1 (FB7669), OIL BLEND #2 NTE 30-1 (FB7670), Oil Blend NCC 46-3 (FB6477), Oil Blend NMBR 33-6 (FB6161), Olive Oil WONF CONC OS (FB6437), Onion Flavor Type Natural OS (FB6439), Pomegranate Fl WONF (FB7671), SALT &amp; HERB POULTRY BLEND (FF3857), SUN GARDEN SALSA SEAS FF3921, Taco Seasoning Mix (FF2583), TOMATO SOUP SEAS (FF3668), TR CRKD PPR &amp; OO Seasoning (FF3262), Vanilla Berry Interm (FF2918), Vanilla Flavor (FB6171), YC Apple Cinnamon Seasoning (FF2615), YC Blueberry Banana Seasoning (FF2990), YC Vanilla Berry Seasoning (FF2646)</t>
  </si>
  <si>
    <t>Other: Ancho Chili Pepper, Andouille Spice Blend, MM67538, Basil Leaves, Basil, Ground, Black Pepper, Black Sesame Seeds, Buffalo Ranch Type Seasoning, SN78547, Cajun Style Snack Seasoning, SN78658, Cardamom, Cayenne Pepper, Chipotle Chili Pepper, Cilantro Leaves, Cilantro, Ground, Cinnamon, Cinnamon Bun Snack Seasoning, SN78939, Cinnamon Churro Seasoning, SN77790, Cinnamon Nutmeg, BL64851, Cloves, Coriander, Cumin Seed, Elote Seasoning, SN78043, Garlic Dried, Garlic Herb Seasoning, SN65157, Garlic Parm Seasoning, SN79995, Garlic Powder, Ginger, Hulled Sesame Seeds, Intergalatic Onion Seasoning, SN79892, Italian Style Herb Blend, BL74191, Italian Style Seasoning Blend, SN80049, Jalapeno Chili Pepper, Mustard Seed, Ground, Yellow, Nutmeg, Onion, Onion Powder, Oregano, Oregano, Mexican, Paprika, Parsley, Poppy Seeds, Ranch Snack Seasoning, SN73282, Red Hot Blues Sesasoning, SN78070, Rosemary, Rosemary Blend, SN79999, Rosemary Garlic Seasoning, SN78659, Rosemary Olive Oil Seasoning, SN65158, Sage, Samosa Type Snack Seasoning, SN78045, Soluble Paprika, SE68638, Thyme, Turmeric, Vegetable Seasoning, SN73105, White Pepper</t>
  </si>
  <si>
    <t>Seasonings: 24 Mantra Organic-Black Pepper (3.5 oz), 24 Mantra Organic-Cumin (Jeera), 7 oz.; Other Grains, Pastas and Cereals: 24 Mantra Organic Ajwain (8oz), Rice (24 Mantra Organic Red Rice (4 lb)); Nuts/Seeds: 24 Mantra Organic-Peanuts, Raw (28 oz); Dry/Baking Goods: 24 Mantra Whole Wheat Flour-- 2.2 lb, 10 lb, 20 lb; Dairy: 24 Mantra Organic Ghee Grass-fed (14oz), 24 Mantra Organic Ghee Grass-fed (7.5oz); Condiments and Sweeteners: Honey (24 Mantra Organic Wildflower Honey--16 oz); Other: 24 Mantra Organic 7 Grain Atta (11 lb), 24 Mantra Organic 7 Grain Atta (2.2 lb), 24 Mantra Organic 7 Grain Methi Atta (2.2 lb), 24 Mantra Organic Assam Tea (100 gm, 1 lb), 24 Mantra Organic Bajra Flour (1 lb, 2 lb), 24 Mantra Organic Basmati Rice - Brown (2 lb, 10 lb), 24 Mantra Organic Basmati Rice (2 lb, 10 lb), 24 Mantra Organic Besan (1 lb, 2 lb), 24 Mantra Organic Broken Rice (4lb, 10lb), 24 Mantra Organic Brown Chana (1 lb, 2 lb, 4lb), 24 Mantra Organic Chana Dal (1 lb, 2 lb, 4lb), 24 Mantra Organic Chat Masala (100 g), 24 Mantra Organic Chat Masala (100 g), 24 Mantra Organic Chili Powder (3.5 oz, 7 oz, 8 oz, 1 lb), 24 Mantra Organic Cinnamon (3.5 oz, 7 oz), 24 Mantra Organic Cloves (3.5 oz, 7 oz), 24 Mantra Organic Coriander (7 oz), 24 Mantra Organic Coriander Powder (3.5 oz, 7 oz, 8 oz), 24 Mantra Organic Coriander Seed (5 oz), 24 Mantra Organic Corn Flour (1 lb, 2 lb, 4 lb), 24 Mantra Organic Cumin (3.5 oz, 7 oz ), 24 Mantra Organic Cumin Powder (3.5 oz, 7 oz, 10 oz), 24 Mantra Organic Curry Powder (10 oz), 24 Mantra Organic Fenugreek (3.5 oz, 7 oz, 12 oz), 24 Mantra Organic Fenugreek Powder (3.5 oz, 7 oz), 24 Mantra Organic Fish Masala (100g), 24 Mantra Organic Garam Masala (100g, 10 oz), 24 Mantra Organic Ginger powder (8 oz), 24 Mantra Organic Gluten Free Multigrain Flour (1 lb, 2 lb), 24 Mantra Organic Green Moong Split (1 lb, 2 lb, 4lb), 24 Mantra Organic Green Moong Whole (1 lb, 2 lb, 4lb), 24 Mantra Organic Idly Rava (2 lb, 4 lb), 24 Mantra Organic Idly Rice (2 lb, 10 lb, 20 lb), 24 Mantra Organic Jaggery Powder (1 lb, 2 lb), 24 Mantra Organic Jowar Flour (1 lb, 2 lb), 24 Mantra Organic Kabuli Chana (1 lb, 2 lb, 4lb), 24 Mantra Organic Kesar Mango Pulp (30 oz), 24 Mantra Organic Low GI Rice (2 lb, 4 lb, 10 lb), 24 Mantra Organic Masoor (1 lb, 2 lb, 4lb), 24 Mantra Organic Masoor Dal (1 lb, 2 lb, 4lb), 24 Mantra Organic Masoor Malka (1 lb, 2 lb, 4lb), 24 Mantra Organic Moong Dal (1 lb, 2 lb, 4lb), 24 Mantra Organic Mustard (3.5 oz, 7 oz, 12 oz), 24 Mantra Organic Pancharatan Dal (1 lb, 2 lb, 4lb), 24 Mantra Organic Peanut Oil (500 ml, 1L, 2L, 5L), 24 Mantra Organic Poha (1 lb, 2 lb ), 24 Mantra Organic Poha Red (1 lb, 2 lb ), 24 Mantra Organic Quinoa Flour (1 lb, 2 lb ), 24 Mantra Organic Ragi Flour (1 lb, 2 lb, 4lb), 24 Mantra Organic Rajma--Kidney Bean (1 lb, 2 lb, 4lb), 24 Mantra Organic Rasam Powder (100g, 10oz), 24 Mantra Organic Red Rice (2 lb), 24 Mantra Organic Red Stick Chilly (7 oz), 24 Mantra Organic Rice Flour (1 lb, 2 lb, 4lb), 24 Mantra Organic Roasted Bengal Gram Dal (2 lb), 24 Mantra Organic Sambar Powder (100g , 10 oz), 24 Mantra Organic Sattu (1 lb, 2 lb), 24 Mantra Organic Sonamasuri Brown Rice (2 lb, 4 lb, 10 lb), 24 Mantra Organic Sonamasuri Hand Pounded Rice (2 lb, 10 lb, 20 lb), 24 Mantra Organic Sonamasuri Rice (2 lb, 4 lb, 10 lb, 20 lb), 24 Mantra Organic Sugar (2 lb, 4 lb), 24 Mantra Organic Tamarind Paste (11 oz), 24 Mantra Organic Tandoori Chicken Masala (100g), 24 Mantra Organic Tur Dal (1 lb, 2 lb, 4lb), 24 Mantra Organic Turmeric Powder (3.5 oz, 7 oz, &amp; 11 oz, 1 lb), 24 Mantra Organic Urad Black Whole (1 lb, 2 lb, 4lb), 24 Mantra Organic Urad Dal Black Split (1 lb, 2 lb, 4lb), 24 Mantra Organic Urad White Split (1 lb, 2 lb, 4lb), 24 Mantra Organic Urad White Whole (1 lb, 2 lb, 4lb), 24 Mantra Organic White Sesame (12 oz), Importing Organic Products, Packaging &amp; Labeling Organic Products</t>
  </si>
  <si>
    <t>Other: Banana Ripening, Warehouse</t>
  </si>
  <si>
    <t>Other: Organic 21 Grain Seeds (20 oz) Thin Sliced, Organic 21 Grain Seeds (27 oz), Seeded Whole Grain, Seeded Whole Grain- Thin Sliced</t>
  </si>
  <si>
    <t>Other: True Alphonso Mango Organic QS, True Berry Organic QS, True Berry Powder, True Cherry Powder, True Lemon Organic QS, True Lemon Powder, True Lime Powder, True Mango Organic, True Orange Organic QS, True Orange Powder, True Passionfruit Organic QS, True Peach Organic, True Peach Organic QS, True Pineapple Organic, True Pineapple Orgnaic QS, True Pomegranate Organic QS, True Pomegranate Powder, True Strawberry Organic QS, True Strawberry Powder, True Sweet Cherry Organic QS, True Tropical Punch Organic QS, True Watermelon Organic QS, True Watermelon Powder, True White Grape, True White Grape Organic QS</t>
  </si>
  <si>
    <t>Other: Bacon, Dry Rubbed Uncured Pork, Pork Lay-out Bacon, Sugar Free Dry Rubbed Bacon, Uncured Center Cut Smokehouse Bacon</t>
  </si>
  <si>
    <t>Other: Herbs (dried herbs - basil, chives, dill, oregano, parsley, sage, thyme (organic)), Tea (Calendula Tea (organic), Chamomile and Lavender Tea (organic), Chamomile Rose Tea (organic), Lemon Balm Tea (organic), Peppermint Tea (organic), Sage and Rosemary Tea (organic))</t>
  </si>
  <si>
    <t>Other: Organic: Zaitique Extra Virgin Olive Oil</t>
  </si>
  <si>
    <t>Other: Organic: Beet Pickles, Ginger Kombucha, Glow Kraut, Lazy Days Kombucha, Sauerkraut, Sea Kraut, Turmeric Tonic Kombucha.MWO: Butterfly Lime Kombucha, Miso Kimchi, Orchard Kraut.</t>
  </si>
  <si>
    <t>Other: Apples, Apricot, Artichoke, Arugula, Asparagus, Avocado, Beans (Snap), Beets, Beets (Golden), Bell Pepper, Blackberry, Blueberry, Bok Choy, Broccoli, Broccoli (Baby), Brown Eggs, Brussels Sprouts, Cabbage, Cabbage (Red), Cantaloupe, Carrots, Carrots (Rainbow), Cauliflower, Celery, Chard, Chard (Green), Chard (Green Swiss), Chard (Rainbow Swiss), Chard (Red), Cherry, Cilantro, Collard Greens, Cow Milk (2 % Milk), Cow Milk (Whole Milk), Cucumber, Cucumber (Mini), Cucumber (Seedless), Eggplant, Fennel, Frisee, Ginger, Grape, Grape (Seedless), Grapefruit, Half and Half, Jalapeño, Kale, Kiwi, Leek, Lemons, Lettuce, Lettuce (Butter), Lettuce (Leaf), Lettuce (Romaine), Limes, Mango, Melons, Mushrooms (Baby Bella), Mushrooms (Portobello), Mushrooms (White), Nectarine, Oat Milk, Okra, Onion, Orange, Orange (Cara Cara), Orange (Mandarin), Parsnip, Peaches, Pears, Peas, Peppers (Mini Sweet), Peppers (Shishito), Plum, Pomegranate, Potatoes, Potatoes (Baby), Potatoes (Fingerling), Pumpkin, Radish, Radish (Watermelon), Raspberry, Romaine Hearts, Spinach, Squash, Squash (Acorn), Squash (Butternut), Squash (Honeypatch), Squash (Spaghetti), Squash (Summer), Squash (Yellow), Sweet Potatoes, Tomatoes, Tomatoes (Beefsteak), Tomatoes (Cherry), Tomatoes (Grape), Tomatoes (On the Vine), Tomatoes (Roma), Turnips, Various Fresh Vegetables (Mixed Greens), Various Fresh Vegetables (Romanesco), Various Fresh Vegetables (Rutabega), Watermelons, Winter Squash, Zucchini</t>
  </si>
  <si>
    <t>Other: Organic fresh produce variety</t>
  </si>
  <si>
    <t>Other: Dairyblend DS‐80 OG, Dairyblend IC OG Gelato Base, Dairyblend YG OG 1216, Dairyblend YG OG 6, Nativacare 9360, Organic Acacia Senegal (#1 KITIR), Organic Acacia Seyal (#2 TALHA), Pre-Hydrated Stabilizer OG XC-8444, Pre-Hydrated TICorganic® Arabic SD, Pre-Hydrated TICorganic® Gum Arabic SF, Pre-Hydrated® TICorganic® Guar 3500 F, Ticagel® Konjac OG HV, Ticaloid® OG Ultrasmooth CL, Ticaloid® PRO OG D192, Ticaloid® PRO OG-181, TICorganic® Agar 600-B, TICorganic® Arabic Spray Dry Powder, TICorganic® Aragum SDF, TICorganic® Caragum 200, TICorganic® Dairyblend COT-D, TICorganic® Dairyblend IC 2, TICOrganic® Dairyblend Natural IC CL, TICorganic® Dairyblend YG Smooth, TICorganic® Guar Gum 3500 F Powder, TICorganic® Guar Gum 8/22, TICorganic® Gum Arabic SF, TICorganic® Inulin Agave, TICorganic® Locust Bean Gum Powder, TICorganic® Nutriloid® Gum Arabic SF-90, TICorganic® Saladizer® 100, TICorganic® Saladizer® 320, TICorganic® Stabilizer ICE-200, TICorganic® Ticagel® GC-553, TICorganic® Ticaloid® 8030</t>
  </si>
  <si>
    <t>Other: Dairyblend DS‐80 OG, Dairyblend IC OG Gelato Base, Dairyblend YG OG 1216, Dairyblend YG OG 6, FARMAL Locust Bean 1110, Nativacare 9360, Pre-Hydrated® Stabilizer OG XC-8444, Ticagel® Konjac OG HV, Ticaloid® OG Ultrasmooth CL, Ticaloid® PRO OG 181, Ticaloid® PRO OG 181 Medium Viscosity, Ticaloid® PRO OG D192, Ticaloid® PRO OG122 RD, TICorganic® Agar 600-B, TICorganic® Arabic Spray Dry Powder (70001593), TICorganic® Aragum SDF, TICorganic® Caragum 200, TICorganic® Dairyblend COT D, TICorganic® Dairyblend IC 2, TICOrganic® Dairyblend Natural IC CL, TICorganic® Dairyblend YG Smooth, TICorganic® Guar Gum 3500 F Powder, TICorganic® Inulin Agave, TICorganic® Locust Bean Powder Gum, TICorganic® Nutriloid® Gum Arabic SF-90, TICorganic® Saladizer® 100, TICorganic® Saladizer® 320, TICorganic® Stabilizer ICE-200, TICorganic® Ticagel® GC-553, TICorganic® Ticaloid® 8030</t>
  </si>
  <si>
    <t>Other: Importer - See Addendum</t>
  </si>
  <si>
    <t>Other: Coffee (Green Coffee Beans)</t>
  </si>
  <si>
    <t>Other: Roasted Seaweed Snacks, Korean BBQ, Roasted Seaweed Snacks, Sea Salt, Roasted Seaweed Snacks, Sesame, Roasted Seaweed Snacks, Sweet Onion, Roasted Seaweed Snacks, Wasabi, Roasted Sushi Nori, Wasabi, Sea Salt Seaweed Snacks, Sea Salt Seaweed Snacks Trayless 4g, Seaweed Snack, Korean BBQ, Seaweed Snack, Sea Salt, Seaweed Snack, Sweet &amp; Spicy, Seaweed Snacks, Sea Salt, Sushi Nori, Sweet Maui Onion Seaweed Snack, Teriyaki Seaweed Snacks, Wasabi Flavored Seaweed Snacks, Wasabi Style Seaweed Snack</t>
  </si>
  <si>
    <t>Other Grains, Pastas and Cereals: Pasta (Organic Cheese Tortellini), Pasta (Organic Spinach &amp; Cheese Tortellini), Pasta (Organic Butternut Squash Ravioli), Pasta (Organic Cheese Ravioli, Egg Dough), Pasta (Organic Mushroom Ravioli, Porcini Stripes), Pasta (Organic Spinach &amp; Cheese Ravioli, Spinach Stripes); Other: Basil Pesto Cream Sauce, Bastil Pesto, Pink Vodka Sauce, Tuscan Pomodoro Sauce, Vodka Sauce</t>
  </si>
  <si>
    <t>Other: Kale, Kale (Green Kale), Kale (Kale Greens), Kale (Rainbow Kale)</t>
  </si>
  <si>
    <t>Other: Monterey Jack Cheese, White Cheddar Cheese</t>
  </si>
  <si>
    <t>Other Grains, Pastas and Cereals: Flours and Meals (no production at this time.)</t>
  </si>
  <si>
    <t>Other: Organic - Apple Gala  Organic - Asparagus Std  Organic - Banana Green  Organic - Beet Gold  Organic - Beet Red  Organic - BlackBerry  Organic - BlueBerry  Organic - Broccoli  Organic - Cabbage Green  Organic - Cabbage Red  Organic - Carrot Baby  Organic - Carrot Cello  Organic - Carrot Juicing Organic - Carrot Rainbow  Organic - Cauliflower  Organic – Celery  Organic - Cucumber English  Organic - Garlic Peeled  Organic - Garlic Whole  Organic – Ginger  Organic - Grapefruit Red  Organic - Grapes Red  Organic - Greens Collard  Organic - Greens Kale  Organic - Kale Tuscan/Lacinato  Organic – Lemon  Organic - Lettuce Green Leaf  Organic - Lettuce Red Leaf  Organic - Lettuce Romaine Hrts  Organic - Lettuce Romaine  Organic - Lettuce Wrap  Organic - Loose Eggs  Organic - Mushroom Button  Organic - Mushroom Large  Organic - Mushroom Medium  Organic - Mushroom Portabella  Organic - Mushroom Shitake  Organic - Onion Green  Organic - Orange Naval CA  Organic - Pepper Green  Organic - Pepper Red  Organic - Pineapple (6/7ct)  Organic - Raspberry  Organic - Spinach, Baby  Organic - Spring Mix  Organic - Straw Driscoll  Organic - Tomato Grape  Organic - Tomato Heirloom  Organic StrawBerry Cal  Organic StrawBerry Fla  Organic StrawBerry Mex</t>
  </si>
  <si>
    <t>Other: Warehousing of Previously Packaged Retail Products</t>
  </si>
  <si>
    <t>Dairy: Milk (Raw)</t>
  </si>
  <si>
    <t>Processed  Items: Ready to Eat Foods (Caramelized Onion Hummus), Ready to Eat Foods (Classic Smooth Hummus with Avocado Oil), Ready to Eat Foods (Golden Garlic Hummus), Ready to Eat Foods (Greens Goddess), Ready to Eat Foods (Habanero Hummus), Ready to Eat Foods (Herby Jalapeno Hummus), Ready to Eat Foods (Hummus for Kids), Ready to Eat Foods (Jammy Tomato Hummus), Ready to Eat Foods (Mexican Street Corn Hummus), Ready to Eat Foods (Preserved Lemon Hummus), Ready to Eat Foods (Pumpkin Chili Crisp Hummus), Ready to Eat Foods (Smooth Classic Hummus), Ready to Eat Foods (Tahini Sauce), Ready to Eat Foods (Tomato Basil Hummus)</t>
  </si>
  <si>
    <t>Other: Pelletizing of Animal Feed</t>
  </si>
  <si>
    <t>Other: Bone Broth (Chicken), Juice Processing (Client Profile Products only) (Cold Press Juice, Bottling, and HPP Pastuerization), Oils (Extra Virgin Avocado Oil), Stevia (Liquid Stevia Extract- Vanilla), Stevia (Simply Sweet Liquid Stevia Extract), Sweetener (Sugar-Free Caramel Flavored Syrup), Sweetener (Sugar-Free Chocolate Flavored Syrup), Sweetener (Sugar-Free Maple Flavored Syrup)</t>
  </si>
  <si>
    <t>Trees/Whole Plant Products/Flowers: Seeds (Chia Seeds), Seeds (Chia Seeds); Fruits/Vegetables: Beans (Black Beans); Beverage Related Products: Coffee (Green Coffee - Bolivia San Jaun), Coffee (Green Coffee - Bolivia Scagrem), Coffee (Green Coffee - Colombia Santa Maria), Coffee (Green Coffee - Decaf Honduras Capucas), Coffee (Green Coffee - El Salvador Montealegre), Coffee (Green Coffee - Guatemala La Hermosa), Coffee (Green Coffee - Honduras Capucas), Coffee (Green Coffee - Mexico Reserva 1920), Coffee (Green Coffee - Peru Cooparm), Coffee (Green Coffee - Sumatra), Coffee (Nicaragua Finca La Carola), Coffee (Green Coffee - Nicaragua CIPAE/25 de Marzo), Coffee (Honduras - Finca la Joya), Coffee (Honduras - Finca Maria Bonita), Coffee (Artesano Blend), Coffee (Bolivia Caranavi), Coffee (Bolivia San Juan), Coffee (Buenos Dias), Coffee (Colombia Santa Maria), Coffee (Decaf Blend - Dark Roast), Coffee (Decaffeinated Café Cubano), Coffee (Decaffeinated Honduras Capucas), Coffee (El Salvador Montealegre), Coffee (Espresso Blend - Light Roast), Coffee (Espresso Suave), Coffee (Flavored Coffee Dulce De Leche), Coffee (Guatemala La Hermosa), Coffee (Honduras Capucas), Coffee (Mayan Blean), Coffee (Mayan Blend), Coffee (Mountain Blend - Dark Roast), Coffee (Muy Macho), Coffee (Peru Amazonas), Coffee (Winter Blend), Coffee (Cubano Roast)</t>
  </si>
  <si>
    <t>Other: Whiskey, Vodka, Gin</t>
  </si>
  <si>
    <t>Other: 900024360 Gourmet Basil Mcp 2.85 Oz Btl, 900024387 Rosemary Leaves ( 3.5 Oz Btl), 900024388 Gourmet Oregano Leaves Mcp 12/2.5 Oz, 900024411 Gourmet Dill Weed Mcp 2.75 Oz Btl, 900026309 - Paprika Smoked (1.62 Oz), 900028853 - Cinnamon Saigon Ground - Tote, 900028961 Bay Leaves Turkish Whole, 900028980 - Ginger Ground - Tote, 900029267 - Mccormick Gourmet Ground Cumin (1.5 Oz), 900029283 - Cayenne Pepper Ground (Box), 900029286 Chile Pepper Crushed, 900029325 Gourmet White Pepper Grd 36/1.75 Oz, 900029326 Gourmet Herbes De Provence 36/.65 Oz, 900029348 - Mccormick Gourmet Cayenne Pepper (1.5 Oz), 900029349 - Sesame Seed (1.87 Oz), 900029350 - Mccormick Gourmet Crushed Rosemary (1 Oz), 900029351 - Mccormick Gourmet Italian Seasoning (0.55 Oz), 900029353 Gourmet Curry Powder 36/1.75 Oz, 900029354 Gourmet Poppy Seed 36/2.12 Oz, 900029356 Gourmet Coriander Ground 36/1.25 Oz, 900029357 - Mccormick Gourmet Turkish Bay Leaves (0.18 Oz), 900029359 Gourmet Celery Seed 36/1.62 Oz, 900029360 Gourmet Nutmeg Ground 36/1.81 Oz, 900029361 - Mccormick Gourmet Marjoram (0.37 Oz), 900029362 Gourmet Blk Peppercorn Whl 36/1.87Oz, 900029363 Gourmet Mustard Grd 36/1.75 Oz, 900029364 Gourmet Red Pepper Crushed 36/1.12Oz, 900029448 Gourmet Blk Pepper Crs Grd 36/1.62Oz, 900029449 Cloves Ground 36/1.75 oz, 900033440 Gourmet Paprika 36/1.62 Oz, 900033442 Gourmet Fennel Seed 36/1 Oz, 900046505 - VAN PERC 2.5F ORGANIC Y PERCOLATOR, 900272 - Gourmet Oregano Mexican 0.5 Oz, 900288 - Cardamom Ground (1.75 Oz), 900301 - Ground Mace 1.5 Oz, 900307192 - Roasted Saigon Cinnamon, 900307194 Gour Coriander Grd Rstd 36/1.25 Oz, 900307206 - Roasted Ground Cumin, 900319 - Thyme Ground (1.25 Oz), 900321 - Ginger Crystallized (2 Oz), 900333 - McCormick Gourmet Saigon Cinnamon Sticks (0.75 oz), 900335 - Coriander Seed (0.87 Oz), 900343 Gourmet Nutmeg Whole 36/1.5 Oz, 900351 - Sage Leaves Dalmatian (0.43 Oz), 900365 - Gourmet Onion Powder 2 Oz, 900371 - Gourmet Mint 0.25 Oz, 900599016 - Basil - Tote, 900642469 - Cumin Ground - Tote, 900654476 - Fennel Seed Whl Tote, 900715 POPPY SEED ORGANIC GOUR CANADA 2.12 OZ, 900717 CORIANDER GRD ORGANIC GOUR CANADA 1.25OZ, 900718 BAY LEAVES TRK ORGANIC GOUR CANADA0.18OZ, 900741 CINNAMON SGN GRD ORGANIC GOUR CANADA 1.5, 900743 NUTMEG GROUND ORGANIC GOUR CANADA1.81 OZ, 900744 MARJORAM LVS ORGANIC GOUR CANADA 0.37 OZ, 900762244 - Rubbed Sage - Tote, 900793449 Gourmet Allspice Jamaican Ground 1.5 oz, 900795317 Gourmet Cardamom Whole Pods 36/.95 OZ, 900921851 - Thyme Whole - Tote, 900980749 - Chrome Spice Rack, 901008442 Gour Italian Seasoning Mcp 3.50 Oz, 901106367 Coconut Milk 13.66 Fl oz, 901175464 - Garlic - Tote, 901180352 - Mccormick Gourmet Ground Saigon Cinnamon (1.25 Oz), 901289335 Nutmeg Whole (1.5 oz), 901289365 - Black Peppercorns Mill, 901291537 - 4 Peppercorns Mill, 901291575 Garlic Mill, 901303113 VAN EXT 1F ORGANIC 35 AL, 901309820 - Caraway Seed Tote, 901311696 - Oregano Whole Drum, 901311697 - Cumin Ground - Drum, 901311698 - Basil - Drum, 901312030 Gour Vanilla Ext Pure 2 Oz, 901317197 - Cinnamon &amp; Nutmeg With Chia Seasoning (1.75 Oz), 901317204 - Cinnamon Sticks (Box), 901324807 Paprika Smoked BI 150-170, 901326729 - GF TACO SEAS ORG 12/1 OZ, 901326751 - Thyme Whole - Drum, 901326752 - Rosemary Chopped - Drum, 901326753 - Pepper White Ground - Drum, 901326754 - Sage Whole - Drum, 901326755 - Thyme Ground - Drum, 901326777 Cinnamon Saigon Ground - Drum, 901326778 - Chile Pepper Crushed - Drum, 901326779 PEPPER BLACK GRD ORGANIC DRUM, 901329243 - Marjoram Whole - Drum, 901329245 - GF FAJITA SEAS ORG 12/1 OZ, 901330757 - GF CHILI SEAS ORG 12/1.25 OZ, 901336493 - Peppercorn Melange (1.25 Oz), 901336494 - Black Pepper Cracked (1.37 Oz), 901336495 - Ground Turmeric 1.37 Oz, 901336846 - Mccormick Gourmet Chili Powder (1.75 Oz), 901336847 - Mexican Chili Powder Hot (1.75 Oz), 901336848 - Poultry Seasoning (0.87 Oz), 901336850 - Anise Seed (1.37 Oz), 901336851 - Caraway Seed (1.62 Oz), 901336852 - Cumin Seed (1.37 Oz), 901336853 - Dill Seed (1 Oz), 901336854 - Mustard Seed Yellow (2.12 Oz), 901336857 - Chipotle Chile Pepper (1.75 Oz), 901336858 - Mccormick Gourmet Sesame Seed Toasted (1.37 Oz), 901336862 - Ginger Ground Roasted (1.12 Oz), 901336863 - Curry Powder Madras Hot (1.37 Oz), 901336864 - Curry Powder Red (1.37 Oz), 901350672 - Sage Rubbed - Drum, 901350673 - Pepper Cayenne Grd 75# Drum, 901350674 - Garlic - Drum, 901354477 - Rosemary Chopped (Bag), 901354478 - Cinnamon Saigon Grd 50#Bg, 901355056 PEPPER WHITE GRD ORG 100# DRUM, 901355057 - Pepper Black Grd - Drum, 901368184 - Matcha Green Tea With Ginger Seasoning (9.5 Oz), 901379506 - Fajita Seasoning Mix (18 Oz), 901393779 - Cumin Grd 50#Bg, 901429545 - Celery Seed Whole 50# Drum, 901430056 BASIL ORGANIC BI 530-600 TOTE, 901430067- Poppy Seed Whole Bi 130-155 Tote, 901434176/901529368 - Turmeric Ground Tote, 901436307 Spearmint Crsh 20#Bx, 901440736 Cinnamon Sticks (8 Oz), 901452315 SPEARMINT CRSH ORGANIC TOT, 901492691 Gourmet Ginger Ground 36/1.25 Oz, 901494800 Vanilla Extract 2 Oz, 901497955 - Paprika 120 Asta 50# Bag, 901505120 BASIL BI 530-600 DRUM, 901505121 Vanilla Extract 2oz, 901505123 Thyme Leaves (0.75 Oz), 901505125 Garlic Powder (2.75 Oz), 901505757 Cinnamon Ground (1.5 Oz), 901505759 Cayenne Pepper (1.62 Oz), 901505761 Coriander Ground (1.5 Oz), 901505785 - Marjoram Egyptian Ground 55.12#Bag, 901512058 Onion Gran Tot 901432002, 901522357 - Citrus Chilie &amp; Garlic With Chia Seasoning 100# DR, 901522937 - Basil 27 Lb Bag, 901527760 - Thyme Ground 50 Lb Bag, 901527761 - Oregano Leaves Whole 20 Lb Bag, 901527763 - Sage Rubbed 35 Lb Bag, 901528552 Turmeric Ground (2 Oz), 901535398 VAN PERC 2.5F Y Percolator 40#PL, 901536874 Basil Leaves (0.62 Oz), 901540442 - Paprika Smoked 50# Drum, 901540443 - CLOVES GRD 50# DRUM, 901540444 - Coriander Grd 50# Drum, 901540445 - CARDAMOM GROUND 50# DRUM, 901542566 -Pepper Blk Grd (3 Oz), 901542584 Van Ext 1F ORGANIC 901303113 40#PL, 901543571 Gourmet Za'Atar 36/1.25 Oz, 901543575 Gourmet Peruvian 36/2.37 Oz, 901543617 Gourmet Shawarma 36/1.87 Oz, 901543662 - Chili Pwd 50# Drum, 901544641 - Allspice Ground 1440 Lb Tote, 901545785 - Garlic Powder 16.75 Oz, 901545830 - Black Peppercorns Whl 13.75 Oz, 901545831 - Turmeric Ground 13.25 Oz, 901546066 - Onion Minced 10 Oz, 901546067 - Red Pepper Crushed 7.75 Oz, 901546069 - Pepper Black Coarse Grd 12.75 Oz, 901546070 - Pepper Black Ground 12 Oz, 901546072 - Cinnamon Saigon Grd 10 Oz, 901547583 - Paprika 120 Asta 50# Drum, 901548395 - Mustard Seed Grd 50#Drum, 901554750 D&amp;A Garlic Granulated 27.16 Oz, 901554751 D&amp;A Red Pepper Crushed 11.11 Oz, 901554753 D&amp;A Turmeric Ground 24.87 Oz, 901554755 D&amp;A Tuscan Herb 6.7 Oz, 901554816 D&amp;A Cinnamon Saigon Ground 17.64 Oz, 901554817 D&amp;A Peppercorns Black Whole 19.58 Oz, 901554820 D&amp;A Pepper Black Fine Ground 18.7 Oz, 901561845 Gourmet Ground Coriander .72Oz, 901562661 Gourmet Thyme Leaves .36Oz, 901568019 - Turmeric Ground 50# Drum, 901568020 - Ginger Ground 50#Drum, 901568021- Italian Seasoning 25# Drum, 901568031 - Herbs De Provence 50# Drum, 901568761 - Ground Cardamom 1.75 Oz, 901568769 - Crystallized Ginger 2 Oz, 901568877 - Mint 0.25 Oz, 901568885 - Red Curry Powder 1.37 Oz, 901569022 - Anise Seed 1.37 Oz, 901569029 - Basil 0.55 Oz, 901569050 - Oregano 0.50 Oz, 901569052 - Thyme 0.65 Oz, 901569062 - Crushed Rosemary 1 Oz, 901569064 - Italian Seasoning 0.55 Oz, 901569080 - Crushed Red Pepper 1.12 Oz, 901569088 - Chili Powder 1.75 Oz, 901569093 - Ground Saigon Cinnamon 1.25 Oz, 901569095 - Fennel Seed 1 Oz, 901569117 - Ground Nutmeg 1.81 Oz, 901569121 - Turkish Bay Leaves 0.18 Oz, 901573367- Red Pepper Crsh Org 901534814 50# Drum, 901574066 Vanilla Beans Madwhl St Orggour901572438, 901576233 Costco Mad Van Bean Vial 100 CT 5 Beans, 901580786 - Taco Seasoning 12/1 Oz, 901581346 OREGANO BLD BI550-610ORGANIC 25# DRUM, 901581353 Nutmeg Ground 50lb Drum, 901582349 Onion Minced Organic 901270754 INT TOTE, 90158897 Celery Seed Whole A ST 1100# Tote, 901589163 - Cinnamon Ground 0.67 Oz, 901589165 - Cumin Ground 0.72 Oz, 901589427 - Garlic Powder 1.27 Oz, 901589429 - Italian Seasoning 0.32 Oz, 901589431 - Oregano Leaves 0.26 Oz, 901589433 - Thyme Leaves 0.36 Oz, 901589435 - Basil Leaves 0.3 Oz, 901605089 Cardamom Ground 50#Dr, 901605090 Allspice Ground 50#Dr, 901605342 Cardamom Ground Fm, 901605348 Ginger Ground FM, 901605362 Coriander Grd Fm, 901605363 Allspice Ground Fm, 901605588 Nutmeg, Ground, 901605589 Cloves Grd Org Fm, 901605645 Ginger Ground 50# Drum 901605348, 901605692 Coriander, Ground, 901605694 Nutmeg Ground 50#Dr 901605588, 901605695 Cloves Grd Fm 50#Dr 901605589, 901608179 ONION GRAN ORG BI 140-170 901432002 TOT, 901608191 ONION MINCED ORGANIC 901270754 TOT, 901608273 SPEARMINT CRSH ORGANIC 901436307 TOT, 901609166 Za'atar 12/2.58 OZ, 901611161 Paprika 120 Asta ORG TOT 901486702, 901618409 Oregano GRD ORG 901314196 50#DR, 901618410 Celery Seed WHL 901588997 DRUM, 901618411 Coriander Seed 90131115 DRUM, 901618415 Dill Seed 901309821 DRUM, 901618416 Pepper BLK CRK 901351602 DRUM, 901622670 WHLSM PNTRY VANILLA EXT 72/2 Fl OZ, 901622671 WHLSM PANTRY VANILLA EXT 72/4 FL OZ, 901632168 - Chile Pepper Chipotle ORG 901324647 Drum, 901634012 Wegmans Pepper BLK GRD 72/3 oz, 901634158 Wegmans Pepper BLK GRD 3oz SSU, 901636147 GF ORG TACO SEASONING MIX 12/1 OZ, 901648936 MC ORGANIC TACO SEAS MIX 12/18.4 OZ (UPC 52100055817), 901729188- GOUR 2 TIER CHROME SPICE RACK 16 CT, 901731676 MC PEPPER BLACK GROUND ORG 12/3 OZ, 901741133 FENNEL SEED WHL ORG 25# DRUM, 901741134 MADRAS CURRY POWDER ORG 100# DRUM, 901742937 CINNAMON SAIGON GRD ORGANIC 50#BAG, 901772223 - MC BLK LAB CINNAMON STICKS ORG 15/8 OZ, 982788 - Mccormick Gourmet Basil (0.55 Oz), 982789 - Mccormick Gourmet Dill Weed (0.5 Oz), 982790 Gourmet Garlic Pwd 36/2.25 Oz, 982791 - Mccormick Gourmet Oregano (0.5 Oz), 982793 Rosemary Leaves (0.65 Oz), 982794 Gourmet Sage Rubbed 36/.75 Oz, 982795 - Mccormick Gourmet Thyme (0.65 Oz), 988888 Ginger Cryst Gou (900321) 2oz, TK COCOMLK ORG WHIPPINGCREAM 6/13.66FLOZ 901069459, TK07950 Coconut Milk Unsweetened 13.66 oz (Thailand), TK07950 Coconut Milk Unsweetened 13.66 oz (Vietnam), TK08250 Lite Coconut Milk</t>
  </si>
  <si>
    <t>Fruits/Vegetables: Berries (Organic Blackberries (Non-Retail)), Berries (Organic Blueberries (Non-Retail)), Berries (Organic Raspberries (Non-Retail)), Berries (Organic Strawberries), Leafy Greens (Organic Romaine Hearts), Vegetables (Organic Avocados (Non-Retail)), Vegetables (Organic Red &amp; Organic Yellow Bell Peppers), Vegetables (Organic Red Bell Peppers), Vegetables (Organic Green &amp; Organic Red Bell Peppers), Vegetables (Organic Green Bell Peppers), Vegetables (Organic Vidalia Onions), Vegetables (Organic Yellow Bell Peppers); Other: Organic Stuffing Mix</t>
  </si>
  <si>
    <t>Beverage Related Products: Coffee (Bolivia (Bulk, Retail)), Coffee (Boyfriend Blend (Bulk, Retail)), Coffee (Colombia (Bulk, Retail)), Coffee (Costa Rica (Bulk, Retail)), Coffee (Dawn Patrol (Bulk, Retail)), Coffee (Decaf Buzzkill (Bulk, Retail)), Coffee (DIY (Bulk, Retail)), Coffee (El Salvador (Bulk, Retail)), Coffee (Ethiopia (Bulk, Retail)), Coffee (Guatemala (Bulk, Retail)), Coffee (Honduras (Bulk, Retail)), Coffee (Mexico Chiapas (Bulk, Retail)), Coffee (Nicaragua (Bulk, Retail)), Coffee (Peru (Bulk, Retail)), Coffee (Sumatra (Bulk, Retail)), Coffee (Witches Brew (Bulk, Retail))</t>
  </si>
  <si>
    <t>Eggs: Eggs (Eggs, Extra Large), Eggs (Eggs, Jumbo), Eggs (Eggs, Large), Eggs (Eggs, Medium)</t>
  </si>
  <si>
    <t>Processed  Items: Berries (Goldenberry crushed*), Black maca gelatinized crushed*, Buns (Cacao Butter*), Buns (Raw Cacao Butter*), Dehydrated Foods (Maca HP dices / Maca HP Dehydrated Dices*), Dehydrated Foods (Sweet Potato Root Dehydrated Dices/Slices*), Dehydrated Foods (Physalis Dried Whole*), Dehydrated Foods (Chondracanthus chamissoi dried*), Dehydrated Foods (Chondrus canaliculatus dried*), Dehydrated Foods (Incan Berries Dehydrated), Dehydrated Foods (Incan Berries Dried), Maca Pulver, Maca root powder, Powders (Triple Maca Root Powder), Powders (Banana OSS Powder), Powders (Green Banana OSS Powder*), Powders (Goldenberry organic powder*), Powders (Green Banana Powder*), Powders (Lucuma Powder*), Powders (Banana Powder), Vegetables (Yacon slices*); Preservatives/Extracts/Flavors: Dehydrated Foods (Ginger Dehydrated Slices Standard*), Dehydrated Foods (Ginger Dehydrated Slices Premium OSS*), Dehydrated Foods (Ginger Sundried Slices), Dehydrated Foods (Ginger Sundried Slices OSS), Dehydrated Foods (Ginger Dehydrated Sundried Slices*), Dehydrated Foods (Ginger dehydrated), Extracts (Maca Organic Extract ≥ 0.6 % Glucosinolates), Extracts (Maca Organic Black Extract ≥ 0.6 % Glucosinolates), Extracts (Maca Organic Red Extract ≥ 0.6 % Glucosinolates), Extracts (Maca Organic Extract 4:1), Extracts (Maca Organic Red Extract 5:1), Extracts (Maca Organic Extract 5:1), Extracts (Maca Organic Black Extract 5:1), Extracts (Maca Organic Extract 10:1), Extracts (Maca Organic Black Extract 10:1), Extracts (Maca Organic Red Extract 10:1), Extracts (Maca Organic Extract 20:1), Extracts (Maca Organic Red Extract 20:1), Extracts (Maca Organic Black Extract 20:1), Extracts (Maca Organica Red Extract 30:1), Extracts (Maca Organic Black Extract 30:1), Extracts (Maca Organic Red Extract 40:1), Extracts (Maca Organic Extract 40:1), Extracts (Maca Organic Black Extract 40:1), Extracts (Maca Organic Black Extract 50:1), Extracts (Maca Organic Extract 50:1), Extracts (Maca Organic Red Extract 50:1), Extracts (Maca Organic Extract 30:1), Powders (Cacao Powder*); Other Grains, Pastas and Cereals: Powders (Amaranth Powder), Powders (Amaranth powder OSS), Powders (Amaranth gelatinized powder); Oils &amp; Oleoresins: Oils (Sacha Inchi Oil*); Health Products: Powders (Yacon root powder*), Powders (Yacon Powder*), Powders (Yacon powder OSS*), Powders (Black maca powder*), Powders (Yellow Maca Powder*), Powders (White quinoa powder), Powders (Ginger Powder), Powders (Black maca gelatinized powder*), Powders (yellow maca gelatinized powder), Powders (Black Maca HP Gelatinized Powder*), Powders (Black Maca HP OSS Powder*), Powders (Black Maca Root powder*), Powders (Ginger Powder OSS Sundried*), Powders (Ginger Powder OSS*), Powders (Black Maca Powder OSS*), Powders (Yellow Maca Powder OSS*), Powders (Camu Camu Powder ] 3 % Vit. C*), Powders (Yellow Maca Gelatinized Crushed*), Powders (Red Maca Superfood Powder), Supplements (Black Maca Superfood Powder), Supplements (Maca Root Superfood Powder), Supplements (Camu Camu Powder ] 8 % Vit. C*), Supplements (Camu Camu Powder ] 5 % Vit. C / Camu camu Organic powder ] 5% Vitamina C*); Fruits/Vegetables: Berries (Inca Berries*), Dehydrated Foods (Mango dehydrated cheeks*), Dehydrated Foods (Goldenberry dehydrated*), Dehydrated Foods (Mango dehydrated strips*), Vegetables (Bio maca*), Vegetables (Yacon cubes*); Dry/Baking Goods: Flours and Meals (Sweet potatoe Flour), Flours and Meals (Green Banana flour), Flours and Meals (Ripe Banana Flour), Powders (Ginger Organic Spray-Dried Juice Powder), Powders (Passion Fruit Organic Spray-Dried Juice Powder), Powders (Mango Organic Spray-Dried Juice Powder), Powders (Pineapple Organic Spray-Dried Juice Powder), Powders (Maca Powder*), Powders (Quinoa Powder), Powders (Maca Gelatinized Powder*), Powders (Canihua Powder), Powders (Sacha Inchi Powder*), Powders (Sweet potato powder*), Powders (Purple Corn OSS Whole Powder*), Powders (Red Maca HP Gelatinized Powder*), Powders (Maca Powder Premium 4 Roots*), Powders (Sweet Potato OSS Powder*), Powders (Raw maca powder mix), Powders (Gelatinized maca powder mix), Powders (Red Maca Root Powder*), Powders (Ripe banana powder*), Powders (Maca Gelatinized Crushed*), Powders (Maca Blend Powder*), Powders (Red maca Powder OSS*), Powders (Red Maca Gelatinized Crushed*), Powders (Chondracanthus chamissoi powder*), Powders (Chondracanthus Chamissoi OSS Powder - Irish Sea Moss OSS Powder*), Powders (Chondracanthus Chamissoi Powder - Irish Sea Moss Powder*), Powders (Irish Sea Moss Powder (Chondracanthus Chamissoi Powder)*), Powders (Black quinoa powder OSS), Powders (Red quinoa powder OSS), Powders (Ripe banana powder OSS*), Powders (Maca tuber powder), Powders (Maca powder OSS*), Powders (Quinoa powder OSS), Powders (Carob Powder), Powders (Purple corn dried powder*), Powders (Quinoa Gelatinized Powder), Powders (Purple corn dried powder OSS*), Powders (Purple Corn Cob Powder*), Powders (Maca HP powder*), Powders (Maca HP OSS powder*), Powders (Maca HP OSS dices*), Powders (Maca HP OSS gelatinized dices*), Powders (Canihua OSS powder), Powders (Red maca powder*), Powders (Maca HP gelatinized crushed*), Powders (Canihua gelatinized powder), Powders (Red quinoa gelatinized powder), Powders (Black quinoa gelatinized powder), Powders (Red quinoa powder), Powders (Black quinoa powder), Powders (Peruvian carob /Algarrobo /Mesquite powder OSS), Powders (Purple corn OSS grain powder*), Powders (Purple corn OSS Cob powder*), Powders (Blend Maca gelatinized and Cacao organic powder*), Powders (Red maca gelatinized powder*), Powders (Sacha inchi gelatinized powder*), Powders (Mesquite powder OSS), Powders (Mesquite dried powder), Powders (Maca gelatinized powder OSS*), Powders (Maca HP gelatinized powder*), Powders (Maca HP OSS gelatinized powder*), Powders (Mesquite organic powder), Powders (Quinoa tricolor powder), Powders (Raw red maca powder); Condiments and Sweeteners: Juice (Yacon syrup/ Yacon concentrated juice*), Syrups (Goldenberry Syrup*); Chocolate Goods: Chocolate (Cacao grain/beans*), Chocolate (Cacao Husk), Chocolate Nibs (Cacao Roasted Nib*), Chocolate Nibs (Cacao nibs raw*); Bread/Bakery/Snacks: Packaged Snacks and Chips (Maca gelatinized chips OSS*), Packaged Snacks and Chips (Maca chips OSS*); Beverage Related Products: Concentrates (Goldenberry concentrated juice*), Powders (Camu Camu Powder / Camu Powder*); Alcohol: Liqueurs (Cacao Liquor)</t>
  </si>
  <si>
    <t>Animal Feed: Layer Mash (Organic), Layer Mash Cool Season (Organic), Broiler Mash (Organic), Swine Finisher 14% (Organic), Pullet Developer (Organic); Other: Flours and Meals (Floriani Red Flint Corn Whole Grain Polenta/Cornmeal-Stone Ground (Organic), Floriani Cornmeal (Organic), Pungo Creek Dent Corn Whole Grain Polenta/Cornmeal-Stone Ground (Organic), Pungo Creek Cornmeal (Organic))</t>
  </si>
  <si>
    <t>Other: See Addendum</t>
  </si>
  <si>
    <t>Other: Beans (Adzuki (Small Red)), Beans (Black Bean with Green Kernel), Beans (Black Turtle Bean (Black Kidney Bean)), Beans (Chickpeas), Beans (Cowpea), Beans (Dark Red Kidney), Beans (Green Mung Bean), Beans (Half Split Mung Bean), Beans (Light Speckled Kidney Beans (Cranberry Bean Pinto Bean)), Beans (Peeled Mung Bean), Beans (Roasted Black), Beans (Roasted Mung Bean), Beans (White Kidney), Buckwheat, Buckwheat (Flour), Buckwheat (Roasted Kernels), Corn, Corn (Corn Chop (Corn Grits)), Corn Flour, Flax Seed, Grains (Job's Tear Kernel (Coix Seed Kernel)), Grains (Sorghum Kernels), Grains (Steamed Job's Tear Kernel (Coix Seed Kernel)), Millet (Hulled), Millet (Hulled Broomcorn Millet (Hulled Sticky Millet)), Millet (Steamed), Millet Flour, Oats, Oats (Kernel), Pasta (Black Rice Macaroni), Pasta (Brown Rice Macaroni), Pasta (Buckwheat Macaroni), Pasta (Chickpea Macaroni), Pasta (Corn), Pasta (Corn Instant Noodles), Pasta (Millet Macaroni), Pasta (Pea Macaroni), Pasta (Quinoa Pasta), Pasta (Rice Macaroni), Pasta (Sorghum Macaroni), Rice (Black), Rice (Brown), Rice (Hulled), Rice (Steamed), Rice (Steamed Black), Rice (Steamed Brown), Rice (Steamed Glutinous), Rice Flour, Rice Flour (Black Rice), Rice Flour (Brown), Rice Flour (Sweet), Seeds (Perilla), Sesame (Black Sesame Powder), Sesame (Black/White), Sesame (Roasted), Sesame (Roasted Sesame Flour), Soybeans, Soybeans (Black), Soybeans (Flour), Soybeans (Hulled), Soybeans (Roasted), Soybeans (Roasted Black Soybean with Green Kernel), Soybeans (Roasted Soybean Flour), Soybeans (Steamed), Sunflower Seed, Sunflower Seed (Kernels), Sunflower Seed (Roasted), Wheat Flour</t>
  </si>
  <si>
    <t>Other: Acacia Gum, Guar Gum 3500 F Powder, Inulin Agave, Locust Bean Gum Powder, Rokoagar ECO, Ticagel® Konjac HV</t>
  </si>
  <si>
    <t>Other: Basil Leaves, Bay Leaves, Cardamom, Ground, Cayenne Pepper, Cayenne Pepper, Ground, Cayenne Red Pepper, Chili Powder, Cinnamon Sticks, Cinnamon Sticks, Cinnamon Sticks, Saigon, Cinnamon, Ground, Cinnamon, Ground, Cinnamon, Ground Saigon, Coriander, Ground, Cumin, Ground, Cumin, Ground, Curry Powder, Curry Powder Madras Hot, Dill Weed, Fajita Seasoning Mix, Fine Ground Black Pepper, Garlic Powder, Garlic Powder, Garlic Powder, Garlic Powder, Ginger, Ground, Italian Seasoning, Italian Seasoning, Marjoram, Mint, Oregano, Oregano Leaves, Paprika, Red Pepper, Crushed, Red Pepper, Crushed, Rosemary, Crushed, Rosemary, Whole, Sage Leaves, Saigon Cinnamon, Sesame Seeds, Sesame Seeds, Thyme, Thyme Leaves, Thyme Leaves, Turkish Bay Leaves, Turmeric, Ground, Turmeric, Ground, Tuscan Herb Seasoning, Vanilla Bean, Madagascar - 10 ct., Vanilla Bean, Madagascar - 5 ct., Whole Black Peppercorns, Za'atar Seasoning</t>
  </si>
  <si>
    <t>Other: Lemon Extract (Lemon Extract (4205)), Lemon Oil (Lemon Oil (4055)), Vanilla Extract (Pure Vanilla Extract (8800))</t>
  </si>
  <si>
    <t>Other Grains, Pastas and Cereals: *Soy meal, *Soybean, *Soybean meal, *Wheat, Soybean meal; Oils &amp; Oleoresins: *Soybean oil, Soybean oil; Nuts/Seeds: Canola seed; Other: *Canola seed, *Corn, *Sunflower seed, Corn, Sunflower seed</t>
  </si>
  <si>
    <t>Animal Feed: Livestock Feed (Canola Meal), Livestock Feed (Canola Seed), Livestock Feed (Corn), Livestock Feed (Hominy), Livestock Feed (Milo), Livestock Feed (Rumen Bypass Fat), Livestock Feed (Soy Hulls), Livestock Feed (Soybean Meal), Livestock Feed (Soybean Meal - Full Fat), Livestock Feed (Soybean Oil), Livestock Feed (Soybeans), Livestock Feed (Sunflower Meal), Livestock Feed (Sunflower Oil), Livestock Feed (Sunflower Seed), Livestock Feed (Wheat), Livestock Feed (Wheat Middlings), Orgo'Vital Rumen Bypass Fat (bulk)</t>
  </si>
  <si>
    <t>Other: Broiler Feed - Finisher I, Broiler Feed - Finisher II, Broiler Feed - Grower I, Broiler Feed - Grower II, Broiler Feed - Starter</t>
  </si>
  <si>
    <t>Other: Fresh Young Chicken - Whole Chicken, CVP, Whole Chicken - CVP without Giblets, Trussed - Step 3</t>
  </si>
  <si>
    <t>Other: Distribution and Packing of Organic Vegetables and Berries</t>
  </si>
  <si>
    <t>Other: Balsamic Vinegar of Modena, Extra Virgin Olive Oil, Extra Virgin Olive Oil, Extra Virgin Olive Oil, Extra Virgin Olive Oil, Italian Extra Virgin Olive Oil, Red Wine Vinegar, Robust Extra Virgin Olive Oil, Robust Extra Virgin Olive Oil Spray, Smooth Extra Virgin Olive Oil, Smooth Extra Virgin Olive Oil Spray, Spanish Extra Virgin Olive Oil, White Wine Vinegar with Mother</t>
  </si>
  <si>
    <t>Alcohol: Wine (Bargemone Rose), Wine (Domaine Chotard Sancerre Made with Organic Grapes), Wine (Domaine Chotard Sancerre Rose Made with Organic Grapes), Wine (Domaine Chotard Sancerre Rouge Made with Organic Grapes), Wine (Gelida Blanc de Blancs Brut Nature Gran Reserva Organic), Wine (Gelida Brut Gran Reserva Organic), Wine (Gelida Brut Gran Reserva Pinot Noir Rosé), Wine (Kila Cava), Wine (Leopardi Brut Nature Gran Reserva), Wine (Llopart Brut Resera), Wine (Llopart Brut Reserva Rosé Organic), Wine (Protocolo Tinto Made with Organic Grapes)</t>
  </si>
  <si>
    <t>Other: 3211 Yeast Extract Paste LV (Brookside Flavors), Beef Bone Broth, Beef Broth, Beef Broth Unsalted, Beef Cooking Broth, Beef Stock, Bio-Lyfe 537 A (Lallemand), Bone Broth Beef, Bone Broth Chicken, Cane Sugar (Wholesome Sweeteners), Carrot Juice Concentrate (Diana Foods), Chai Tea Latte, Champignon Powder (Woodland Foods), Chicken Base Concentrate (Eatem Foods), Chicken Bone Broth, Chicken Bone Broth Unsalted, Chicken Broth, Chicken Broth Made with Free Range Chicken,  Chicken Flavor (Givaudan), Chicken Flavor (Sensient), Chicken Stock,  Classic Chai Tea Latte, Free Range Chicken Broth, Free Range Chicken Broth Low Sodium, Free Range Chicken Stock, Light Chai Tea Latte, London Fog Tea Latte, Low Sodium Beef Broth, Low Sodium Chicken Broth, Low Sodium Chicken Broth Made with Free Range Chicken, Low Sodium Vegetable Broth, Magrabar AntiFoam 3303 (Magrabar), Miso Broth, Oat Milk, Oat Milk - Chocolate, Oat Milk - Vanilla, Oat Milk Barista Blend, Reduced Sodium Chicken Broth, Skinny Chai Tea Latte, Spray Dried Natural Chicken Broth (Essentia), Turmeric (High Quality Organics),  Unsalted Free Range Chicken Broth, Vegetable Base Natural (Sensient), Vegetable Broth, Vegetable Stock</t>
  </si>
  <si>
    <t>Beverage Related Products: Coffee (100th Anniversary Blend (Whole Bean - Medium/Dark Roast)), Coffee (1967 (Ground - Medium Roast)), Coffee (1967 (Whole Bean - Medium Roast)), Coffee (BareBean), Coffee (Boarman's Blend (Whole Bean - Dark Roast)), Coffee (Boarman's Blend Decaf (Whole Bean - Dark Roast)), Coffee (Breakfast Blend (Whole Bean - Medium Roast)), Coffee (Breakfast Blend (Whole Bean &amp; Ground - Medium Roast)), Coffee (Breakfast Blend Decaf (Whole Bean - Medium Roast)), Coffee (Breakfast Blend Decaf (Whole Bean &amp; Ground - Medium Roast)), Coffee (Caramel (Whole Bean &amp; Ground)), Coffee (CiTrust), Coffee (Colombia Sierra Nevada (Whole Bean - Dark Roast)), Coffee (Colombia Sierra Nevada (Whole Bean - Light Roast)), Coffee (Colombia Sierra Nevada (Whole Bean &amp; Ground - Dark Roast)), Coffee (Colombia Sierra Nevada (Whole Bean &amp; Ground - Light Roast)), Coffee (Costa Rica (Whole Bean &amp; Ground - Light Roast)), Coffee (Costa Rica Tarrazu (Ground - Light Roast)), Coffee (District Blend (Whole Bean - Medium Roast)), Coffee (Espresso Blend (Whole Bean - Dark Roast)), Coffee (Espresso Blend (Whole Bean - Medium Roast)), Coffee (Espresso Blend (Whole Bean &amp; Ground - Dark Roast)), Coffee (Espresso Blend (Whole Bean)), Coffee (Espresso Blend Decaf (Whole Bean &amp; Ground - Dark Roast)), Coffee (Espresso Decaf (Whole Bean)), Coffee (Ethiopia Sidamo (Whole Bean - Medium Roast)), Coffee (Ethiopia Sidamo (Whole Bean &amp; Ground - Medium Roast)), Coffee (Ethiopia Yirgacheffe (Whole Bean - Light Roast)), Coffee (Ethiopia Yirgacheffe (Whole Bean &amp; Ground - Bold Roast)), Coffee (Ethiopia Yirgacheffe (Whole Bean &amp; Ground - Light Roast)), Coffee (Ethiopia Yirgacheffe Oromia (Whole Bean - Light Roast)), Coffee (Ethiopian Yirgacheffe (Whole Bean - Bold Roast)), Coffee (Ethiopian Yirgacheffe (Whole Bean - Medium Roast)), Coffee (French Roast (Whole Bean - Bold Roast)), Coffee (French Roast (Whole Bean - Dark Roast)), Coffee (French Roast (Whole Bean &amp; Ground - Bold Roast)), Coffee (French Roast (Whole Bean)), Coffee (French Roast Decaf (Whole Bean - Bold Roast)), Coffee (French Roast Decaf (Whole Bean &amp; Ground - Bold Roast)), Coffee (French Roast Decaf (Whole Bean)), Coffee (Guatemala Solola (Whole Bean - Light Roast)), Coffee (Guatemala Solola (Whole Bean - Medium Roast)), Coffee (Guatemala Solola (Whole Bean &amp; Ground - Light/Medium Roast)), Coffee (Hazelnut (Whole Bean &amp; Ground)), Coffee (Holiday Blend (Whole Bean &amp; Ground - Dark Roast)), Coffee (Honduras Marcala (Whole Bean - Light Roast)), Coffee (Honduras Marcala (Whole Bean &amp; Ground - Light Roast)), Coffee (House Blend (Ground - Medium Roast)), Coffee (House Blend (Whole Bean - Dark Roast)), Coffee (House Blend (Whole Bean &amp; Ground - Dark Roast)), Coffee (House Blend (Whole Bean)), Coffee (House Blend Decaf (Whole Bean &amp; Ground - Dark Roast)), Coffee (Italian Roast (Whole Bean - Bold Roast)), Coffee (Italian Roast (Whole Bean - Dark Roast)), Coffee (Italian Roast (Whole Bean &amp; Ground - Bold Roast)), Coffee (Italian Roast Decaf (Whole Bean &amp; Ground - Bold Roast)), Coffee (Just Be (Ground - Medium Roast)), Coffee (Just Be (Whole Bean - Medium Roast)), Coffee (JusticeJolt), Coffee (Manhattan Blend (Whole Bean - Dark Roast)), Coffee (Manhattan Blend (Whole Bean &amp; Ground)), Coffee (Mexico Chiapas (Whole Bean - Light Roast)), Coffee (Mexico Chiapas (Whole Bean &amp; Ground - Light Roast)), Coffee (Mexico Decaf (Whole Bean &amp; Ground - Light Roast)), Coffee (Mexico Tzeltal Tzotzil (Whole Bean - Light Roast)), Coffee (Mexico Tzeltal Tzotzil (Whole Bean &amp; Ground - Light Roast)), Coffee (Mocha Java (Whole Bean)), Coffee (Mocha Java Blend (Whole Bean - Medium Roast)), Coffee (Mocha Java Blend (Whole Bean &amp; Ground - Medium Roast)), Coffee (Mocha Java Blend Single-Serve (Ground - Medium Roast) [4.2 oz]), Coffee (Nicaragua Segovia (Whole Bean - Light Roast)), Coffee (Nicaragua Segovia (Whole Bean &amp; Ground - Light Roast)), Coffee (Nicaraguan (Whole Bean)), Coffee (Nicaraguan Segovia (Whole Bean - Light Roast)), Coffee (Nora Blend (Whole Bean &amp; Ground - Dark Roast)), Coffee (Peru (Whole Bean)), Coffee (Peru Decaf (Whole Bean &amp; Ground - Medium Roast)), Coffee (Peru Penachi (Whole Bean - Medium Roast)), Coffee (Peru Penachi (Whole Bean &amp; Ground - Medium Roast)), Coffee (Peru Penachi Single-Serve (Ground - Medium Roast) [4.2 oz]), Coffee (Rainforest (Whole Bean - Medium Roast)), Coffee (Rainforest Blend (Whole Bean &amp; Ground - Medium Roast)), Coffee (Rebel Blend), Coffee (Sumatra Decaf (Whole Bean &amp; Ground - Medium Roast)), Coffee (Sumatra Takengon (Whole Bean - Medium Roast)), Coffee (Sumatra Takengon (Whole Bean &amp; Ground - Medium Roast)), Coffee (Sumatran Mandheling (Whole Bean - Medium Roast)), Coffee (Sumatran Mandheling (Whole Bean - Medium/Dark Roast)), Coffee (Sunshine Serenade (Whole Bean - Medium Roast)), Coffee (Sunshine Serenade (Whole Bean &amp; Ground - Medium Roast)), Coffee (Uprising Blend), Coffee (Vanilla (Whole Bean &amp; Ground)), Coffee (Velvet Hammer (Whole Bean)), Coffee (Vienna Sunrise (Whole Bean))</t>
  </si>
  <si>
    <t>Fruits/Vegetables: Packaged Snacks and Chips (Dried Pineapple), Packaged Snacks and Chips (Dried Pineapple Coconut Twist), Packaged Snacks and Chips (Dried Pineapple Moringa hibiscus), Packaged Snacks and Chips (Dried Pineapple with Coconut)</t>
  </si>
  <si>
    <t>Other: Vodka, Wine</t>
  </si>
  <si>
    <t>Other Grains, Pastas and Cereals: Noodles (ASIAN NOODLES (MAK,ORGANIC)), Noodles (ASIAN NOODLES (SOBA,ORGANIC)), Noodles (ASIAN NOODLES (SOMEN,ORGANIC)), Noodles (ORGANIC GLASS NOODLES), Noodles (Organic Ramen Noodles), Noodles (ORGANIC SOBA NOODLES), Noodles (ORGANIC SOMEN NOODLES), Noodles (ORGANIC UDON NOODLES), Noodles (ORGANIC BROWN RICE NOODLE), Noodles (ORGANIC RED RICE NOODLE), Noodles (ORGANIC WHITE RICE NOODLES (3MM)), Noodles (ORGANIC BLACK RICE NOODLE), Noodles (ORGANIC BROWN RICE NOODLES (3MM)), Noodles (ORGANIC BROWN RICE VERMICELLI NOODLES), Noodles (ORGANIC WHITE RICE NOODLE), Noodles (ORGANIC WHITE RICE VERMICELLI NOODLES); Nuts/Seeds: Chestnuts (ORGANIC PEELED ROASTED CHESTNUTS), Chestnuts (ORGANIC ROASTED CHESTNUTS); Fruits/Vegetables: Beans (BLACK BEANS), Beans (ORGANIC BLACK BEAN W/ GREEN KERNEL), Beans (ORGANIC RED BEANS), Beans (SOYBEAN); Bread/Bakery/Snacks: Packaged Snacks and Chips (ORGANIC SWEET POTATO STICKS); Beverage Related Products: Non-Dairy Milk (ORGANIC COCONUT MILK (14oz)), ORGANIC COCONUT WATER (11.2 OZ), ORGANIC COCONUT WATER (1L); Other: ORGANIC AKA MISO (CUP,1#), ORGANIC SHIRO MISO (CUP,1#), ORGANIC SUSHI NORI (HALF CUT ROASTED LAVER 200SHT)</t>
  </si>
  <si>
    <t>Other: Green Coffee Beans, Green Coffee Beans, Green Coffee Beans Decaf</t>
  </si>
  <si>
    <t>Other: Barley, Canola, Canola Meal, Corn, Flax Seed Meal, Flax Seeds, Millet, Soybean Meal, Soybean Oil, Soybeans, Sunflower Meal, Sunflower Seeds, Wheat</t>
  </si>
  <si>
    <t>Beverage Related Products: Coffee (Bonfire Nights), Coffee (Brave and Strong), Coffee (Espresso Nicaragua), Coffee (Gray's Garage Colombian Coffee Beans), Coffee (NOCC Indonesian), Coffee (Road Trip Ethiopian Sidamo Coffee Beans); Other: Labeling Coffee, Processing Coffee, Roasting Coffee</t>
  </si>
  <si>
    <t>Other: Spearmint, Vanilla Beans - Indonesia, Vanilla Beans - Madagascar</t>
  </si>
  <si>
    <t>Oils &amp; Oleoresins: Oils (Olive Oil); Beverage Related Products: Coffee (African Highlands Organic Light Coffee), Coffee (Calm &amp; Connected Organic Decaf Dark Coffee), Coffee (Early Riser Organic Medium Coffee), Coffee (Hope &amp; Justice Organic Dark Coffee Blend), Coffee (Peace on Earth Organic Dark Coffee), Other Beverage Related Products - Organic Hot Cocoa Mix</t>
  </si>
  <si>
    <t>Other: Lotion (Lavender Coconut Hand &amp; Body Lotion), Lotion (Orange Lavender Hand &amp; Body Lotion), Lotion (Patchouli Lime Hand &amp; Body Lotion), Lotion (Peppermint Hand &amp; Body Lotion)</t>
  </si>
  <si>
    <t>Other: Coconut Milk, Coconut Milk (14-16% Fat), Coconut Milk Lite (5-7% Fat)</t>
  </si>
  <si>
    <t>Health Products: Herbs (Maca Root Capsules)</t>
  </si>
  <si>
    <t>Other: Imported Wines Previously Packaged by Certified Vendors</t>
  </si>
  <si>
    <t>Dairy: Ghee (16 oz), Ghee (32 oz), Ghee (8 oz); Other: Distributing Ghee, Importing Ghee</t>
  </si>
  <si>
    <t>Other: Fresh Biodynamic Blueberries - Product of Chile 1 Dry Pint, Fresh Biodynamic Blueberries - Product of Chile 18 oz (8x18oz), Fresh Biodynamic Blueberries - Product of Chile 18oz (12x18oz), Fresh Biodynamic Blueberries - Product of Chile 6 oz, Fresh Biodynamic Cranberries - Product of USA 12 oz, Fresh Biodynamic Cranberries - Product of USA 24 oz, Fresh Biodynamic Cranberries - Product of USA 8 oz, Fresh Blackberries - Product of USA 12 oz, Fresh Blackberries - Product of USA 6 oz, Fresh Blueberries - Product of USA 6 oz, Fresh Organic Biodynamic Blueberries - Product of Chile 18 oz &amp; 18(12x18oz), Fresh Organic Biodynamic Blueberries - Product of Chile 6 oz, Fresh Organic Blackberries - Product of Mexico 12 oz, Fresh Organic Blackberries - Product of Mexico 6 oz, Fresh Organic Blueberries - Product of Canada 18 oz, Fresh Organic Blueberries - Product of Canada 6 oz, Fresh Organic Blueberries - Product of Chile 1 Dry Pint, Fresh Organic Blueberries - Product of Chile 18 oz (12x18oz), Fresh Organic Blueberries - Product of Chile 18oz (8x18oz), Fresh Organic Blueberries - Product of Chile 6 oz, Fresh Organic Blueberries - Product of Mexico 1 Dry Pint, Fresh Organic Blueberries - Product of Mexico 18 oz, Fresh Organic Blueberries - Product of Mexico 6 oz, Fresh Organic Blueberries - Product of Peru 1 Dry Pint, Fresh Organic Blueberries - Product of Peru 18 oz, Fresh Organic Blueberries - Product of Peru 18 oz (12 x18 oz), Fresh Organic Blueberries - Product of Peru 18 oz (8 x 18oz), Fresh Organic Blueberries - Product of Peru 6 oz, Fresh Organic Blueberries - Product of Peru 6 oz, Fresh Organic Blueberries - Product of USA 1 Dry Pint, Fresh Organic Blueberries - Product of USA 18 oz, Fresh Organic Blueberries - Product of USA 18 oz (12x18 oz), Fresh Organic Blueberries - Product of USA 18 oz (8x18oz), Fresh Organic Blueberries - Product of USA 6 oz, Fresh Organic Blueberries Product of Chile 1 Dry Pint, Fresh Organic Raspberries - Product of Mexico 12 oz, Fresh Organic Raspberries - Product of Mexico 6 oz, Fresh Organic Strawberries - Product of Mexico 1 lb, Fresh Organic Strawberries - Product of Mexico 2 lbs, Pomegranate Arils - Product of Peru 4.4 oz, Pomegranate Arils - Product of Peru 5.3 oz</t>
  </si>
  <si>
    <t>Other: Banana Ripening, Fruits &amp; Vegetables</t>
  </si>
  <si>
    <t>Beverage Related Products: Coffee (88.9 Broadcast Blend), Coffee (Armistead's Blend), Coffee (Bali Blue Moon), Coffee (Bali-Timor), Coffee (Bark at The Moon), Coffee (Beans of Summer), Coffee (Black Eyed Susan House Blend), Coffee (Colombia Huila), Coffee (Colombia Sierra Nevada), Coffee (Colombia Tolima), Coffee (Decaf Mexico), Coffee (Emma's Perfect Cup Blend), Coffee (Ethiopia Sidamo), Coffee (Ethiopia Yirgacheffe), Coffee (Extra Normal Blend), Coffee (Festivus Roast), Coffee (Gans Knockout Roast), Coffee (Greyhound Grind), Coffee (Guatemala Huehuetenango), Coffee (Gunpowder Espresso), Coffee (Hippie Blend), Coffee (Honduras Marcala), Coffee (Juicebox Blend), Coffee (LowCarb Avenue House Blend), Coffee (Mexico Chiapas), Coffee (Mexico Oaxaca), Coffee (Monkton Hotel House Blend), Coffee (Montebello Reserve), Coffee (Nicaragua Jingotega), Coffee (Papua New Guinea Timuza), Coffee (Peru San Ignacio), Coffee (Peru SHB COOPAFSI), Coffee (Pure Trash), Coffee (Red Canoe Blend), Coffee (Rock Creek Reserve), Coffee (Royal Blue Blend), Coffee (Silver Queen House Blend), Coffee (Sumatra Mandheling), Coffee (Timor)</t>
  </si>
  <si>
    <t>Other: Apple Gala Asparagus Std Banana Green Beet Gold Beet Red BlackBerry BlueBerry Broccoli Cabbage Green Cabbage Red Carrot Baby Carrot Cello Carrot Juicing Carrot Rainbow Cauliflower Celery Cucumber English Garlic Peeled Garlic Whole Ginger Grapefruit Red Grapes Red Greens Collard Greens Kale Kale Tuscan/Lacinato Lemon Lettuce Green Leaf Lettuce Red Leaf Lettuce Romaine Lettuce Romaine Hrts Lettuce Wrap Loose Eggs Mushroom Button Mushroom Large Mushroom Medium Mushroom Portabella Mushroom Shitake Onion Green Orange Naval CA Pepper Green Pepper Red Pineapple (6/7ct) Raspberry Spinach, Baby Spring Mix Straw Driscoll Tomato Grape Tomato Heirloom Organic StrawBerry Cal Organic StrawBerry Fla Organic StrawBerry Mex</t>
  </si>
  <si>
    <t>Other: 11 grains blend flour, 5 Grains Blend Flour, Buckwheat Flour, Grain Amaranth Flour, Millet Flour, Oats Flour, Old Fashioned Oats, Quick Oats, Quinoa Flour, Rolled Oats, Rye Flour 2 lbs, Spelt Flour, Steel Cut Oats, Teff Flour Brown, Teff Flour Brown / Ivory, Teff grain Brown 1 lb, Thick Rolled Oats, Wheat flour</t>
  </si>
  <si>
    <t>Other: Arugula, Arugula 10oz, Arugula 2lb, Arugula 3oz, Arugula 5 oz, Arugula 5oz, Arugula Spinach Blend 5oz., Baby Arugula 10oz, Baby Arugula 2 lb, Baby Arugula 5oz, Baby Arugula 5oz, Baby Kale 11oz, Baby Kale 2 lb, Baby Kale 5oz, Baby Kale 5oz, Baby Lettuce Mix, Baby Romaine 5oz, Baby Spinach 1 lb, Baby Spinach 10oz, Baby Spinach 10oz, Baby Spinach 1lb, Baby Spinach 5oz, Baby Spinach 5oz, Baby Spinach 5oz., Chopped Kale 3oz., Chopped Kale 4oz., Chopped Kale 5oz., Coleslaw 9oz, Green Kale 10oz, Herbs Spring Mix 5oz, Herbs Spring Mix 5oz, Kale 1.5lb, Kale 3oz, Kale 5oz, Mature Kale 3oz, Power to the Greens, Red Butter Lettuce 6oz, Romaine Lettuce 9oz, Romaine Mix 5oz, Shredded Green &amp; Red Cabbage w/ Orange Carrots 9oz., Shredded Kale, Spinach, Spinach &amp; Spring Mix 50/50 Blend 1 lb, Spinach &amp; Spring Mix 50/50 blend 10oz, Spinach &amp; Spring Mix 50/50 Blend 10oz, Spinach &amp; Spring Mix 50/50 Blend 5 oz, Spinach &amp; Spring Mix 50/50 Blend 5oz, Spinach 2lb, Spinach 5oz, Spring Mi 3ozx, Spring Mix 1 lb, Spring Mix 1.5lb, Spring Mix 10oz, Spring Mix 10oz, Spring Mix 11oz, Spring Mix 1lb, Spring Mix 5oz, Spring Mix 5oz, Spring Mix 5oz, Superfood Spring Mix Blend 2 lb, Superfood Spring Mix Blend 5 oz, Superfood Spring Mix Blend 5oz, Sweet Lettuce Mix 5oz, Tender Leaves 5oz</t>
  </si>
  <si>
    <t>Other: Candy Bar (Dark Chocolate Almond Butter Cups), Candy Bar (Dark Chocolate Cashew Butter Cups), Candy Bar (Dark Chocolate Crispy Peanut Butter Cups), Candy Bar (Dark Chocolate Peanut Butter Cups # 00395, 0006, 1005), Candy Bar (Milk Chocolate Peanut Butter Cups # 00396), Candy Bar (Super Dark Chococlate Espresso Almond Butter Cups), Candy Bar (Super Dark Chocolate Peanut Butter Cups), Candy Bar (White Chocolate Peanut Butter Cups # 00394)</t>
  </si>
  <si>
    <t>Other: (1001250) CURRANTS DRIED ZANTE ORG, (100397) SOY MILK SILK ORG UNSWEETENED, (1008135) CHS SLEEPING BEAUTY ORG, (1008136) CHS BLUE GLACIER ORG, (1008260) EGGS LG BROWN CF ORG, (1008319N) LEMONADE SPARKLING LEMON ORG, (1008342) CHS CLOUD CAP ORG, (1009321) SPC CINNAMON GROUND ORG, (10103724) STEEL CUT OATS GF ORG, (1010-5101MAJA) RICE ORGANIC ARBORIO, (10105287) ORGANIC DARK RYE FLOUR, (10105412) ORGANIC OLD COUNTRY FLOUR, (10107127) LEMONADE SPARKLING CLEAR ORG, (1010-9101MAJA) RICE ORGANIC CARNAROLI, (10113607) KA ORGANIC WHOLE SPELT FLOUR, (10113607) KA ORGANIC WHOLE SPELT FLOUR, (10113615) KA ORGANIC TYPE 65 FLOUR, (10114829) ORGANIC GROUND TURKEY, (10115151) KA ORGANIC CRACKED WHEAT, (10115178) KA ORGANIC YELLOW CORN MEAL, (10115231) KA GRAIN MULTI SEVEN ORG, (10115944) SYRUP DARK AMBER ORGANIC RM SV, (10117000) PIZZA DOUGH BALL ORGANIC D2, (10117659) KA ORGANIC WHOLE RYE FLOUR, (10119208) FARRO WHOLE GRAIN BLUEBIRD ORG, (10119398) CHS SAWTOOTH ORG, (1012-1505BALS) VINEGAR BALSAMIC ORGANIC APPLE, (10228885N) SUGAR PKT FT USDA ORG 2.6GR, (10230117) COCONUT OIL 100%VIRGIN ORGANIC, (10231620) MAPLE SYRUP DK AMBER ORGANIC, (10232737) PORTLAND KETCHUP ORGANIC, (10232761) PORTLAND MUSTARD ORGANIC, (10232770) PORTLAND KETCHUP ORGANIC BULK, (10232788) PORTLAND MUSTARD ORGANIC BULK, (10256878) ORGANIC TOMATO DICED, (10256886) ORGANIC TOMATO WHOLE PEELED, (10256907) ORGANIC TOMATO PUREE, (10261415) ORGANIC TURKEYS 16-20LB, (10261423) ORGANIC TURKEY BONE IN BREAST, (10263576) SUGAR POWDERED USDA ORG 6X, (10291690) CHS CHED MED WHITE OG SHRED, (10294321) CHS SAN GERONIMO ORG NICASIO, (10294330) CHS LOMA ALTA ORG NICASIO, (10294348) CHS FORMAGELLA ORG NICASIO, (10294815N) CHS NICASIO FOGGY MORNING ORG, (10294997) SPLIT EMMER FARRO BLUEBIRD ORG, (10299093) ORGANIC KAMUT BERRIE, (10303881) ORGANIC VIRGIN COCONUT OIL, (10312438) GOJI BERRIES ORGANIC, (10316754) ORGANIC UNBLCHD PASTRY FLOUR, (10316800) FLOUR 00 ORG REINFORCE UNBL, (10316818) FLOUR ORG 00 NORMAL UNBL WHEAT, (10316949) CORN FLOUR ORG BOBS RED MILL, (10331196) ORG BUTTER UNSALTED, (10332261) ORG MILK WHOLE 1/2 GAL, (10332261) ORG MILK WHOLE 1/2 GAL, (10332261N) CLOVER MILK WHOLE ORG, (10332279) ORG HEAVY CREAM, (10332279N) CLOVER HEAVY CREAM ORG, (10332287) ORG HALF &amp; HALF QT, (10332287N) CLOVER HALF AND HALF ORG, (10332981) COCONUT FLOUR ORGANIC, (10333773) ORG MILK FF 1/2 GAL, (10333773N) CLOVER MILK FAT FREE ORG, (10333790) ORG MILK 2% 1/2 GAL, (10333790N) CLOVER MILK 2% ORG, (10334004) YOGURT STRAWBERRY LF ORG, (10334012) YOGURT BLUEBERRY LF ORG, (10334021) YOGURT PEACH LF ORG, (10334039) YOGURT PLAIN LF ORG, (10334047) YOGURT VANILLA BEAN LF ORG, (10334151) ORG MILK WHL QT, (10334160) ORG MILK 2% QT, (10334178) ORG MILK FF QT, (10334194) ORG HALF &amp; HALF 1/2 GAL, (10334207) ORG MILK 1% 1/2 GAL, (10334506) ORG PIZZA CRUST TOMATO SAUCE, (10335074) YOGURT GREEK PLAIN NF ORG, (10336026) FLOUR ORGANIC WHITE CORN MASA, (10337846) BUTTER UNSALTED ORG, (10338291) SUGAR POWDERED USDA ORG 12X, (10339446) ORGANIC BOBS RED MILL QUINOA FLOUR, (10341651) ORGANIC BUTTERMILK LOWFAT 1%, (10341669) ORGANIC VALLEY HALF HALF, (10341773) ORGANIC RUSTIC CRUSH TOMATO, (10355198) ORGANIC WHLE GRAIN EMMER FARRO, (10355850) YOGURT GREEK VANILLA ORG, (10360747) CORN TORTILLA SLIDER ORG 4.5, (10362507) ORGANIC CROWN MAPLE AMBER MAPLE SYRUP, (10365492) TOFU FIRM ORGANIC HODO SOY, (10365610) QUINOA BRM TRI COLOR ORGANIC, (10365898) CHOC WHT VAL WAINA 35% FT ORG, (10365935) CHOC DRK VAL ORIADO 60 FT ORG, (10366381) AJI PANCA CHILI PASTE FS ORG, (10367181) NUMI ORGANIC BERRIED TREASURES, (10373020) ROASTED RED PEPPERS ORGANIC, (104015) ORGANIC PEPPER WHITE GROUND, (104166) ORGANIC ARTISAN BAKERS FLOUR OG, (10437775) MILK ORG EGGNOG QT, (10437821) ORG HEAVY CREAM, (10438372) CIAO ORGANIC TOMATOES, (10441416BC) OV MILK WHOLE LACTOSE FREE, (10441563) COFFEE COLD BREW NOLA, (10443681) AMARANTH GRAIN ORGANIC GF, (10444078) YOGURT GREEK PEACH ORG, (10445290) ORG WHOLE WHEAT SPECIAL FLOUR, (10445302) ORG WHOLE WHEAT HIPRO FLOUR, (10445388) ORG COCONUT PALM SUGAR NON GMO, (10445679) ORGANIC CHAMOMILE YUZU, (10445687) ORGANIC THREE RIVERS GREEN, (10445708) ORGANIC MERIDIAN CHAI, (10445716) ORGANIC EARL GREY CREME, (10445724) ORGANIC EMPERORS BREAKFAST, (10445732) ORG ROYAL GREEN PASSION FRUIT, (10446524) CHS HAVARTI SLICED ORG, (10446532) CHS PEPPER JACK SLICE ORG, (10446541) RFO MOZZ SLICE ORG, (10447973N) ORG TAHINI PASTE SEED AND MILL, (10447973N) ORG TAHINI PASTE SEED AND MILL, (10448992) CLOVER ORG WHOLE GALLON MILK, (10448992N) CLOVER MILK WHOLE ORG, (10451471) ORGANIC RAW APPLECIDER VINEGAR, (10452801) ORGANIC EMERALD MATCHA MIGHTY, (10455455) CHICKPEA MISO ORGANIC, (10455842) KOMBUCHA PINK LADY APPLE ORG, (10455851) KOMBUCHA GINGER LEMON ORG, (10456351) ORGANIC HIMALAYAN PINK POPCORN, (10457063) ICE CREAM SWT CRM BASE SS ORG, (10457741) ROSEMARY FLATBREAD BITES, (10460203) GARBANZO (CHICKPEA) ORGANIC, (10460211) BEANS BLACK ORGANIC POUCH, (10460553) KOMBUCHA POMEGRANATE ORG, (10462428) SUGAR RAW TURBINADO ORG PCKT, (10463578) ORGANIC CANOLA OIL, (10465004) WHOLESOME ORGANIC HONEY, (10466103) ALMOND MILK ORG UNSWEETENED, (10466111) COCONUT MILK ORG UNSWEETENED, (10468993) FLOUR CM ORG WHOLE KHORASAN, (10470559) ORG TROPICAL ACAI W/ GUARANA, (10470655) ORGANIC TURKEYS 10-16LB, (10470778) SUGAR FAIR TRADE ORGANIC CANE, (10473186) FLOUR KA LPQ BLEND, (10473696) MULINO FLR TYPE 2 SPOLVERO ORG, (10476310) COCONUT MILK DAIRY FREE ORG, (10479991) STEAZ ORGANIC ICED TEA BLUEBER, (10480343) STEAZ ORGANIC ICED TEA PEACH, (10482349) CHOC CHIP BC SS ORGANIC 4000CT, (10482357) COCOA POWDER BC ORGANIC DUTCH, (10485662N) MATCHA ORGANIC GRN TEA POWDER, (10486198) PURE ORGANIC ACAI BERRY, (10486201) TROPICAL ACAI SCOOPABLE SORBET, (10490904) OATMEAL STEEL CUT OG GF, (10493793) SYRUP BROWN RICE ORGANIC, (10494825) ORGANIC CHICKEN HEARTS, (10494833) ORGANIC CHICKEN GIZZARDS, (10495123) CHICKEN BREAST ORGANIC B/S, (10495123F) CHICKEN BREAST ORG BL SL FRZ, (10495131) CHICKEN LEG W/ THIGH DRM ORG, (10495140) CHICKEN THIGH BNLS SKNLS ORG, (10495140F) CHICKEN THIGH B/L S/L ORG FRZ, (10495158) CHICKEN DRUMSTICK B/L S/L ORG, (10495166) CHICKEN BACKS ORGANIC, (10495166F) CHICKEN BACKS ORGANIC FRZ, (10495174) CHICKEN BREAST B/S ORG 5-7OZ, (10495191) CHICKEN WOG ORGANIC 4-4.75LB, (10495191F) CHICKEN WOG ORG 4-4.75LB FRZ, (10495203) CHICKEN WOG ORGANIC 3-4LB, (10495203F) CHICKEN WOG ORGANIC 3-4LB FRZ, (10495211) CHICKEN WOG ORGANIC 2.5-3LB, (10495211F) ORG CHICKEN WOG 2.5-3LB FRZ, (10495852) DIJON MUSTARD LE MUST SVC GLS, (10495861) MAYO LE MUST RM SVC GLS, (10498535) ORGANIC EVOO DRUM, (10499626) ORG OVEN ROASTED DELI TURKEY, (10499626) ORG OVEN ROASTED DELI TURKEY, (10499626F) ORG OVEN ROASTED DELI TURKEY, (10501503) ORGANIC RAW FT COCOA NIBS, (10504253) ROSEMARY OLV OIL FLAT BITES FS, (10504878) JUICE TOMATO ORG, (10505336) FLATBREAD OLIVE OIL SEL GRIS F, (10506831) JUICE PINEAPPLE ORG, (10508473) CHS HOP ALONG ORG, (10509901N) EVOO MONOCULTIVAR FRANTOIO ORG, (10509935N) EVOO MONOCULTIVAR CORATINA ORG, (10509943N) EVOO MONOCULTIVAR NOCELARA ORG, (10511921N) EGGS ORGANIC HARD RETAIL POUCH, (10512051) HALF AND HALF UHT ORG, (10513871) ORG TURKEY BREAST BONE IN, (10519308) ORGANIC TOMATO SAUCE, (10519674) ORGANIC WHOLE PEELED TOMATO, (10519682) ORGANIC CRUSH TOMATO IN PUREE, (10519720) ORGANIC RUSTIC CRUSH TOMATO, (10519834) ORGANIC WHOLE PEELED TOMATO, (10519869) ORGANIC CRUSH TOMATO IN PUREE, (10521942) TURKEY BACKS ORGANIC, (10521969) TURKEY FRAMES ORGANIC, (10521977) TURKEY NECKS ORGANIC, (10521985) TURKEY HEART ORGANIC, (10522030) TURKEY WING HEN ORGANIC, (10522048) TURKEY WING TOM ORGANIC, (10522056) TURKEY GIZZARD ORGANIC, (10522064) ORGANIC ICE TEA AMERICAN BUZZ MINT, (10522072) TURKEY LIVER ORGANIC, (10522152) ORGANIC COCONUT CREAM, (10522363) TORTILLA ORG WHOLE WHEAT 8IN, (10522945) FOCO WATER COCONUT ORG, (10526743N) ORGANIC CHIA SEEDS, (10528925) MILLET WHOLE ORGANIC, (10529741) ORG CHICKEN WING TIPS FRZ, (10530291) ORGANIC CHS TOMINO, (10530291N) CHS TOMINO ORGANIC BRIE STYLE, (10532561) COFFEE COLD BREW BOLD, (10532641) TURKEY WHOLE ORGANIC 16-20LB, (10532641F) TURKEY WHL ORGANIC 16-20LB FRZ, (10532641N) TURKEY WHOLE ORGANIC 16-20 FRZ, (10532730) PURELY ELIZABETH GRANOLA, (10534524) ORGANIC BACON SMOKED APPLEWOOD, (10536159) ORGANIC EARL GREY SUPREME, (10553012) ORG GF GROUND BEEF 80 20, (10553012F) ORG GF GROUND BEEF 80/20 FRZ, (10562306) CHICKEN STRIPS ORGANIC BRD FRZ, (10583158) CHICKEN WING DRUMMETTES ORG, (10583158F) ORG CHICKEN WING DRUMMETTE FRZ, (10583220) GLUTEN FREE ROLLED OATS, (10592556) ORGANIC WILD RICE BLEND, (10592724) 55% 900CT CHOC CHIP VEG ORG FT, (10593241) ORGANIC RYE &amp; SPELT BREAD, (10593250) ORGANIC WHOLE RYE BREAD, (10593268) ORGANIC THREE GRAIN BREAD, (10593276) ORGANIC SUNFLOWER SEED BREAD, (10594640) ORGANIC ZERO SWEETENER, (10596004) ELAN ORGANIC RED QUINOA, (10596573) SPAGHETTI ORGANIC WHITE, (10596581) SPAGHETTINI ORGANIC WHITE, (10596590) LINGUINE ORGANIC WHITE, (10596602) PENNE RIGATE ORGANIC WHITE, (10596611) RIGATI ORGANIC WHITE, (10596629) ZITI ORGANIC WHITE, (10596637) CAVATAPPI ORGANIC WHITE, (10596645) LUMACHE ORGANIC WHITE, (10596653) FARFALLE ORGANIC WHITE, (10596670) FUSILLI ORGANIC WHITE, (10596688) DITALINI RIGATI ORGANIC WHITE, (10597091) MASA HARINA ORGANIC, (10597197FRO) TORTILLA CORN WHT ORG 5.5 IN, (10597197FRO) TORTILLA CORN WHT ORG 5.5 IN, (10598253) CHIA SEED BLACK ORGANIC, (10600165) WA MISO RED AKA ORG, (10600173) WA MISO WHTE KYOTO SHIRO ORG, (1060-12708) VINEGAR ORGANIC CHAMPAGNE WINE, (1060-12709) VINEGAR ORGANIC CABERNET WINE, (10604271) CHOC COCOA POWDER ORGANIC, (10605572) JUICE APPLE ORG, (10605581) JUICE PEACH APPLE ORG, (10605599) JUICE POMEGRANATE APPLE ORG, (10605601) JUICE RASPBERRY APPLE ORG, (10616440) WHITE RICE FLOUR ORGANIC, (10617160) FLOUR EDISON ORG ALL PURPOSE, (10621548) MELT BUTTER PLANT BASED SALTED, (10622444) FLAX SEEDS ORGANIC BROWN, (10624925) CHOC ORGANIC MILK EZMELT, (10627536) YOGURT PURE COCONUT ORG, (10696961) YOGURT PURE COCONUT PLAIN ORG, (10697489) MARINARA SAUCE ORGANIC, (10697497) PASTA SAUCE ORGANIC ARABBIATA, (10697518) PASTA SAUCE ORG TOMATO BASIL, (10697526) PASTA SAUCE ORGANIC TUSCAN VEG, (10698895) ORGANIC BLACK LENTILS, (10698916) KIDNEY BEANS DARK RED ORGANIC, (10698932) BEANS PINK ORGANIC, (10698941) BEANS MUNG ORGANIC, (10698967) LENTILS FRENCH GREEN ORGANIC, (10698983) BEANS BLACK ORGANIC, (10698991) BLACK EYED ORGANIC, (10699046) GARBANZO (CHICKPEA) ORGANIC, (10699054) ORGANIC SMALL RED BEANS, (10699062) LENTILS ORGANIC, (10699097) ORGANIC QUINOA PASTA PENNE, (10699100) BEANS ORGANIC NAVY, (10699118) ORGANIC QUINOA PASTA ELBOWS, (10699126) SPLIT PEAS GREEN ORGANIC, (10699134) ORGANIC QUINOA PASTA FUSILLI, (10699151) BEANS PINTO ORGANIC, (10699169) ORGANIC QUINOA PASTA SPAGHETTI, (10706576) AMINOS COCONUT ORGANIC, (10706613) PEANUT BUTTER CRMY SF ORGANIC, (10706701) CHIA SEEDS BLACK ORG, (10706779N) YOUNG ORGANIC JACKFRUIT, (10708213) THREE TREES ORG ALMOND MILK, (10709654) GARBANZO (CHICKPEA) ORGANIC, (10722154) SOUR CREAM ORGANIC, (10722381) CHIPS CORN BLUE ORGANIC, (10722390) CHIPS CORN WHITE ORGANIC, (10722497) MONOGRANO MATT SPAGHETTI, (10722498) MONOGRANO MATT SPAGHETTONII, (10722499) MONOGRANO MATT PENNE RITORTE, (10722501) MONOGRANO MATT PACHE, (10722503) MONOGRANO KAMUT CHIOCCIOLE, (10722506) MONOGRANO FARRO PENNE RIGATE, (10722508) MONOGRANO IL CAPPELLE SPAGHET, (10737971) OATS GF ORG QUICK, (10739896) NOROHY ORG VANILLA BEAN 125G, (10740176) ORGANIC ROLLED OATS REGULAR, (10741030) BUTTER PLANT BASED UNSALTED, (10741689) ORGANIC GLASS NOODLES, (10741697) ORGANIC UDON NOODLES, (10741700) ORGANIC RAMEN NOODLES, (10741718) ORGANIC SOBA NOODLES, (10741726) ORGANIC SOMEN NOODLES, (10743334) ORGANIC TANDOORI MASALA, (10747394) PALEO CRNBRY ALMD BUTTER PECAN, (10747407) PALEO DK CHC ALMD BUTTER PECAN, (10754931) OAT MILK BARISTA ORGANIC, (10764258) CHS COTTAGE 4% ORG, (10764258N) CHS COTTAGE 4% ORG, (10765200) TEA PORTLAND BRKFST # 1851 ORG, (10765306) VINEGAR APPLE CIDER ORG, (10767694) ORG TYPE 80 WHOLE WHEAT FLOUR, (10770631) FLOUR ORG EXPRESSO T85 BREAD, (10772002) GARBANZO (CHICKPEA) ORG, (10772291) FLOUR ORG WHOLE GRAIN EXPRESSO, (10773488) YOGURT PURE COCONUT PLAIN ORG, (10773509) ORGANIC YOGURT COCONUT LEMON ELDERFLWR, (10773517) ORGANIC YOGURT COCONUT VANIL CHAMOMILE, (10773525) YOGURT PURE COCONUT PLAIN ORG, (10773728) CHS BLUE OREGON WEDGE ORG, (10774157) CHS BLUE SMOKEY WEDGE ORG, (10774245) CHS BLUE CRATER LAKE WEDGE, (10774616) TEMPEH ORGANIC NON GMO, (10774712) EGGS LG BROWN ORG, (10777841) YONDU SEASONING ORG, (10781832) ORGANIC WHOLE PEELED TOMATO, (10781883) ORGANIC CRUSHED TOMATOES, (10785420) ORGANIC POPCORN, (10785438) ORGANIC STEEL CUT OATS, (10785438N) ORGANIC STEEL CUT OATS, (10785446) ORGANIC ROLLED OATS, (10785454) LENTILS FRENCH ORGANIC, (10785462) LENTILS BELUGA BLACK ORGANIC, (10785489) ORGANIC NAVY BEANS, (10785500) CHICKPEAS ORGANIC, (10785551) ORGANIC DARK RED KIDNEY BEANS, (10785593) ORGANIC RED QUINOA, (10785606) ORGANIC WHITE QUINOA, (10786844) NOROHY VANILLA PASTE MADAGASCAR ORG, (10787708) COCONUT AMINOS, (10787759) COCONUT AMINOS, (10787791) POTATO STARCH ORGANIC GF, (10787986) BREAD LOAF 21 WHOLE GRAIN ORG, (10788022) HEMP SEEDS ORGANIC HULLED, (10797674) LE MUST PREMIUM ORGANIC MAYONN, (10797682) LE MUST PREMIUM ORGANIC DIJON, (10811641) BASIL PESTO MEZZALUNE ORGANIC, (10811659) MONOGRANO IL CAPPELLE LINGUINI, (10811667) MONOGRANO CAPPELLE PENNE RIG, (10814411) MONOGRANO MATT TAGLELITELLE, (10815203) CHS HRTS DESIRE TRPL CREME ORG, (10816513) PENNUCCE WW ORGANIC, (10841874) OV MILK 1% REDUCED FAT, (10858609) ORGANIC CEREMONIAL MATCHA, (10858617) ORGANIC DAILY MATCHA, (10858625) ORGANIC MATCHA LATTE MIX, (10858641) ORGANIC HOJICHA LATTE MIX, (10858650) ORGANIC MATCHA SENCHA TEA BAGS, (10858668) ORGANIC HOJICHA TEA BAGS, (10858676) ORGNC MATCHA GENMAICHA TEA BAG, (10860291) CHS MOZZ BUFF CILIEGINE .5 OZ, (10860354) CHS BURRATA BUFFALO 4 OZ, (10860362) CHS MOZZ BUFFALO OVOLINE 7 OZ, (10866158N) CHOCOLATE MILK 1%, (10866300) ORGANIC PEANUT BUTTER, (10872179) ORGANIC INSTANT NOODLES BEEF, (10872187) ORG INSTANT NOODLES CHICKEN, (10872195) ORG INSTNT NOODLES GREEN CURRY, (10872208) ORG INSTANT NOODLES TOM YUM, (10872216) ORGANIC CHILI SAUCE, (10872224) ORGANIC SAMBAL OELEK, (10872232) ORGANIC SRIRACHA CHILI SAUCE, (10872312) ORGANIC HOLY BASIL SAUCE, (10872321) ORGANIC PAD THAI SAUCE, (10872347) ORGANIC GREEN CURRY PASTE, (10872355) ORGANIC TOM YUM PASTE, (10872363) ORGANIC BROWN RICE NOODLES, (10872398) ORGANIC RICE PAPER 22 CM, (10872401) SPC LEMONGRASS ORG, (10872427) SPC KAFFIR LIME LEAVES ORG, (10872435) SPC LEMONGRASS POWDER ORG, (10872443) ORGANIC PINEAPPLE VINEGAR, (10872451) ORGANIC RICE VINEGAR, (10873067) FLOUR WHOLE EINKORN ORG, (10873075) ORG STEEL-CUT CRACKED 9 GRAIN, (10876436) 100% ORGANIC TYPE 85 SPELT, (10882220) BRIT USDA ORG MATURE CHEDDAR, (10882238) BRIT US ORG XTR MATURE CHEDDAR, (10882246) ORG CHEESEMAKERS RESERVE CHEDD, (10904732) ORG CHICKEN TENDERS, (10905612BC) Vegan Choc Blanc 38% Bio / Organic, (10910024) BUTTER UNSALTED 80%, (10910067) SHAKE SUPER CHAI FUEL ORG, (10910382) ORGANIC TOASTED COCONUT SMILE, (10912071) SUNFLOWER BUTTER ORG N/SL N/SG, (10913444) FARRO ORGANIC, (10914341) SHOT PROTECT ME ORG, (10914359) SHOT ENERGIZE ME ORG, (10914367) SHOT HEAL ME ORG, (10914375) SHOT DIGEST ME ORG, (10915562) CHS CHED WHITE FARMHOUSE ORG, (10916215) SOUP KALE SWT POT ORG, (10918974) YOGURT WM A2 ORG, (10920767) ORGANIC TOMATO JUICE, (10921591BC) VEGAN CHOC BRUN 44% ORG, (109259) ORGANIC TURKEY BACON, (10932338) ORG. SHERRY WINE VINEGAR, (10934544) FROZEN ACAI PURE UNSWEETENED, (10934691) ORG DICED TOMATOES, (10934721) ORG PEELED WHL TOMATOES, (10934739) ORG TOMATO PUREE PASSATA, (10934747) ORG DBL CONC TOMATO PASTE, (10934755) FROZEN ACAI TRADITIONAL SWEET, (10934966) ORGANIC BLACK TEA, (10936355) CASHEW BUTTER ORG, (10937489) MOROCCAN MINT, (10937702) ORGANIC JASMINE RICE, (10937729) ORGANIC BROWN JASMINE RICE, (10937737) ORGANIC BLACK RICE, (10939767) TEA FORTE BLUEBERRY MERLOT, (10939951) TEA FORTE WHITE GINGER PEAR, (10941488) ORGANIC GROUND TURKEY, (10942270) SOUP CURRY SPICY ORG, (10942288) SOUP BUTTERNUT SQUASH ORG, (10942296) SOUP THREE LENTIL ORG, (10942309) SOUP SWEET CORN ORG, (10942317) SOUP CHILI BEAN VEGAN ORG, (10942325) SOUP MUSHROOM ORG, (10945471) CEYLON GOLD ICED TEA, (10945606) BULK GRANOLA ORGANIC, (10948073) YOGURT LEMON LF ORG, (10948170) ORGANIC ROSE HIP SPREAD, (10948188) ORGANIC STRAWBERRY SPREAD, (10948241) PRD MUSHROOM GOURMET BLEND ORG, (10948313) CHS BLUEHORN ORG, (10948330) PRD MUSHROOM SHIITAKE XL ORG, (10948348) PRD MUSHROOM SHIITAKE A ORG, (10948356) PRD MUSHROOM OYSTER ORG, (10948364) PRD MUSHROOM MAITAKE ORG, (10948372) PRD MUSHROOM HON SHIMEJI BROWN, (10948399) ORG COCONUT AMINOS TERIYAKI, (10949834) CHS BURRATA BUFFALO, (10949842) CHS RICOTTA BUFFALO, (10949851) CHS HALLOUMI BUFFALO, (10949869) CHS MOZZ BUFF CILIEGINE, (10949877) CHS MOZZ BUFFALO OVOLINE, (10950510) CHS CHED AGED ORG, (10953227) MILK WHOLE ORG, (10955222) UNSWT ORGANIC SUPREME GREENTEA, (10955249) UNSWT ORGANIC BLACK TEA, (1095668) PRD SPROUT EDAMAME ORG LCL, (1095830) ORGANIC BLOOD ORANGE, (1095840) ORGANIC PINK GRAPEFRUIT, (1095841) ORGANIC MANDARIN ORANGE, (1095842) ORGANIC POMEGRANATE BLUEBERRY, (1095920) YOGURT PASSION FRUIT VEGAN ORG, (1095921) YOGURT MIXED BERRY VEGAN ORG, (1095981) CLASSIC KRAUT ORG, (1095986) EMERALD CITY KRAUT ORG, (1095990) PICKLED CARROTS ORG, (1096001) TEA FORTE CHERRY BLOSSOM, (1096003) TEA FORTE RASPBERRY NECTAR, (1096199) TOMATO CHOPPED FIRE RSTD ORG, (1096428) ORGANIC RED V COCONUT, (1096437) ORGANIC TROPICAL ACAI PURE, (109651N) Lorina Pink Lemonade 11.1 fl oz, (109652N) LEMONADE SPKLG BLOOD ORANG ORG, (1096577) BARISTA MATCHA, (1096578) MYSTIC MINT, (1096580) WHITE TEA ROSE MELANGE, (1096581) SILVER NEEDLES, (1096582) VANILLA MINT CHAI, (1096585) GOLDEN CHAMOMILE BLOSSOMS, (1096591) MOROCCAN MINT, (109767) AGAVE BLUE USDA ORGANIC 1GAL, (1098634) BLUEBERRY MERLOT ICED TEA, (1098639) ORG GREEN LENTIL TEMPEH, (1098822) YOGURT STRAWBERRY C.O.T ORG, (1098822) YOGURT STRAWBERRY C.O.T ORG, (1098936) ORGANIC HATCH POLENTA, (1099692) MILK 2% ORG, (1099694) MILK FAT FREE ORG, (1099873) SOUP CURRY YELLOW ORG, (1099880) SOUP CURRY GREEN ORG, (1099882) SOUP CURRY RED ORG, (1099883) GREEK MOUNTAIN TEA BAG, (1099885) CINNAMON TULSI SPICE TEA BAG, (1099886) PINK LEMON GINGER TEA BAG, (1099947) FLOUR ORGANIC EDISON AP RETAIL, (1100010) FLOUR BUCKWHEAT ORG, (1100078) ORCHID VANILLA TEA, (1100146) ORG CHICKEN BREAST BL SL 7-8OZ, (1100146F) ORG CHICKEN BREAST B 7-8OZ FRZ, (1100149) ORGANIC 10000CT SS CHIPS DF, (1100150) FLAXSEED BROWN ORG, (1100166) OLIVE WHL CASTELVETRANO ORG, (1100250) OATS STEEL CUT ORG, (1100290) POLENTA COARSE ORG, (1100491) SMOOTHIE PEANUT BUTTER CHOCO, (1100496) SMOOTHIE STRAWBERRY ACAI, (1100497) SMOOTHIE SUNRISE SHACK ACAI, (1100500) FLOUR WHOLE WHEAT ORG, (1100504) SMOOTHIE PEANUT BANANA ALL DAY, (1100890) QUINOA WHITE ORG, (1100950) GF FLOUR UNBLEACHED WHITE ORG, (1100980) FLOUR UNBLEACHED WHITE ORG, (1101010) FLOUR RYE DARK ORG, (1101309) ORGANIC BUTTERFLY FLOWER LEMONADE, (1101340) ORG BACON APPL SMKD 16-18, (1101340F) ORG BACON APPL SMKD 16-18 FRZ, (1101340N) ORG BACON APPL SMKD 16-18, (1101374) ENGLISH MUFFIN CLASSIC ORGANIC, (1101491) ORG OUTSIDE SKIRT PLD GRASS, (1101731) AFRICAN SOLSTICE, (1101744) APPLES GRAN ORG N/S SLICE IQF, (1102015) ORG WHOLE GRAIN EMMER FARRO, (1102016) ORG WHOLE GRAIN EINKORN, (1102017) ORG POTLATCH PILAF, (1102018) ORG EINKA &amp; FRENCH LENTILS, (1102019) ORG CRACKED FARRO PORRIDGE, (1102020) ORG OLD WORLD CEREAL, (1102021) ORG EMMER FLOUR, (1102022) ORG EINKORN FLOUR, (1102024) ORGANIC SPELT FLOUR, (1102025) ORG HARD WHITE WHEAT FLOUR, (1102027) ORG HARD RED WHEAT FLOUR, (1102041) ICE CREAM VANIL SOFT SERVE ORG, (1102042) ICE CREAM CHOC SOFT SERVE ORG, (1102044) HEAVY WHIPPING CREAM ORG, (1102044) HEAVY WHIPPING CREAM ORG, (1102045) MILK WHOLE BARISTA ORG, (1102045) MILK WHOLE BARISTA ORG, (1102046) YOGURT GREEK PLAIN ORG, (1102050N) ORGANIC ALMOND SYRUP, (1102055) SYRUP ORGANIC CARAMEL, (1102055N) ORGANIC CARAMEL SYRUP, (1102063N) ORGANIC HAZELNUT SYRUP, (1102064N) ORGANIC VANILLA SYRUP, (1104678) CHS CHED CURD ORG, (1104679) CHS CHED CURD CHIPOTLE ORG, (1104681) CHS CHED CURD GARLIC PEP ORG, (1104732) CHOCOLATE SAUCE ORGANIC, (1104742) EGGNOG ORG, (1104745) MILK NF BARISTA ORG, (1104751) HALF AND HALF BARISTA ORG, (1104751) HALF AND HALF BARISTA ORG, (1104754) YOGUR EURO STYLE WM PLAIN ORG, (1104755) ICE CREAM BASE FRZ ORG, (1104757) BUTTER SWEET EURO STYLE ORG, (1104761) BASE VEGETABLE ORG, (1104761) BASE VEGETABLE ORG, (1104766) COCOA POWDER ORGANIC PERUVIAN, (1104769) AGAVE SYRUP ORGANIC, (1105147) ORGANIC COCONUT FLOUR GF, (1105177) SYRUP ORGANIC PUMPKIN SPICE, (1105177N) ORGANIC PUMPKIN SPICE SYRUP, (1105196) ORGANIC TOMATO PASTE, (1105574) ORG GROUND CHICKEN BREAST TRAY, (1105624) ORGANIC CALIFORNIA WALNUT, (1105674) KOMBUCHA TURMERIC GINGER, (1105689) GOLDEN TURMERIC SAUERKRAUT, (1105689) GOLDEN TURMERIC SAUERKRAUT, (1105876) PEACH BLOSSOM, (1106024) VEGAN CHOC CHIP 4000 CT, (1106058) JASMINE HIBISCUS KOMBUCHA, (1106100) EXTRA VIRGIN ORGANIC OLIVE OIL, (1106351) SOUR CREAM ORG, (1106479) ORGANIC TOMATO JUICE, (1106945) ORGANIC YAKISOBA SAUCE, (1106989) SAUERKRAUT, (1106990) KRAUT-CHI, (1106991) CURTIDO, (1106992) LEMON GARLIC DILL SAUERKRAUT, (1107097) DRIED YELLOW CORN ORG, (1107114) ORGANIC BUCKWEAT FLOUR, (1107117) ORGANIC DARK RYE FLOUR, (1107122) ORGANIC SPELT FLOUR, (1107174) ELDERBERRY ROSEHIP KOMBUCHA, (1107176) CITRUS SUNSHINE KOMBUCHA, (1107178) RHUBARB MINT KOMBUCHA SEASONAL, (1107248) EVOO ORGANIC, (1107260) XTRA VIRGIN COCONUT OIL ORG, (1107340) PUMPKIN SEEDS ORGANIC, (1107345) RAISINS THOMPSON ORGANIC, (1107351) SHORT GRAIN ORGANIC BROWN RICE, (1107368) VEGAN WORCESTERSHIRE GF ORG, (1107482) ORGANIC PAPRIKA, (1107520) WHOLE ORGANIC FENNEL SEEDS, (1107620) SOUP ORGANIC CHICKEN NOODLE, (1107651) ORGANIC BLACK CHIA SEEDS BULK, (1108101) CHS WAGON WHL WEDGE EW ORG, (1108102) CHS HOP ALONG WEDGE EW ORG, (1108672) FARRO PICCOLO, (1108738) STONE GROUND BLUE CORNMEAL, (1108763) TEA FORTE BLACK CURRANT, (1109171) SUPER 6 ORGANIC SEEDS MIX, (1109222) YOGURT GREEK WHOLE, (1109773) ORG VANILLA EXTRACT MADAGASCAR, (1109791) MILK XTRA RICH BARISTA ORG, (1109816) ICE CREAM COFFEE, (1109832) ICE CREAM DUTCH CHOCOLATE, (1109847) ICE CREAM VANILLA BEAN, (1110060) ORG VANILLA EXTRACT MADAGASCAR, (1110060N) ORG VANILLA EXTRACT MADAGASCAR, (1110100) ICE CREAM STRAWBERRY, (1110101) ICE CREAM COOKIES N CREAM, (1110105) BUTTER SEA SALT ORG, (1110188) BUTTER UNSALTED ORG, (1110246) YOGURT STRAW RHUBARB NF ORG, (1110246) YOGURT STRAW RHUBARB NF ORG, (1110367) SPC PAPRIKA ORGANIC, (1110424) CHS OREGON JACK CREAMY ORG, (1110436) CHS BRIE TRIPLE CREAM ORG, (1110756) Janies Mill ORG HP BREAD FLOUR, (1110757) Janies Mill Org Semolina Flour, (1110758) Janies Mill ORG Sift Art Bread, (1110760) Janies Mill ORG Turkey red, (1110771) Janies Mill ORG AP FLOUR, (1110772) Janies Mill Org Artisan blend, (1110773) Janies Mill ORG Buckwheat flou, (1110774) ORG YELLOW POLENTA GRIT, (1110793) ORG GF BEEF HOT DOG 8-1, (1110842) ORG ALL PURPOSE FLOUR, (1110858) ORG HIGH EXTRACTION FLOUR, (1111022) ORGANIC CORNMEAL, (1111061) ORG WHOLE WHEAT BREAD FLOUR, (1111065) ORG WHOLE WHEAT ALL-PURPOSE, (1111117) FLOUR EMMER ORGANIC, (1111137) BASIL PESTO ORGANIC, (1111222) FLOUR HARD ORG RED SPRING, (1111229) BARLEY CRACKED ORGANIC, (1111232) FLOUR WHITE BARLEY, (1111242) CEREAL 7 GRAIN ORGANIC, (1111247) SYRUP ORGANIC LAVENDER, (1111250) MOLASSES ORGANIC BLACKSTRAP, (1111251) HONEY ORGANIC CLOVER, (1111262) SYRUP ORGANIC CARDAMOM, (1111263) SYRUP ORGANIC CINNAMON, (1111290) RETAIL TIN ORGANIC GREEN TEA, (1111837) ORG. TOMATO PASTE, (1111869) SPC POPPY SEEDS ORG, (1111877) MILK POWDER NF ORG, (1111878) TORTILLA CORN 5.5 YLW ORG, (1111974) ORGANIC NEW YORK PIZZA SAUCE, (1112065) GIUSTO WHEAT BRAN HI-FIBER ORG, (1112470) YOGURT PROBIOTIC SKYR WM ORG, (1112476) EGGS ORGANIC BROWN LARGE, (1112536) YOGURT PROBIOTIC SKYR NF ORG, (1112537) YOGURT SKYR VAN CHAMOMILE ORG, (1112548) ORG RED FIFE FLOUR, (1112584) PRD GARLEEK SWEET ORG, (1112601) PRD SQUASH KOGINUT ORG, (1112604) PRD SQUASH HONEYPATCH ORG, (1112605) PRD POTATO UPSTATE ABUND ORG, (1112606) PRD BEET BADGER FLAME ORG, (1112607) PRD TOMATO MIDNIGHT ROMA ORG, (1112650) MOLASSES BLACKSTRAP ORG, (1112656) HONEY CLOVER ORG, (1112712) ORGANIC GF OG BUCKWHEAT GROATS RAW, (1112758) ORGANIC CRACKED BARLEY, (1112770) PRD TOMATO SWEET PRINCE ORG, (1112788) BLACK PEPPER 28 MESH ORGANIC, (1113450) CHS FOGGY MORNING JALAPENO ORG, (1113486) RIGATONI ORG, (1113655) OAT MILK ORGANIC, (1113682) CHICKPEA MISO ORG, (1113726) PRD ONION RED ORG, (1113727) SAUERKRAUT ORG, (1115501) ORG CHICKEN PARTY WING, (1115503) MILK WHOLE GRASSFED ORG, (1115506) MILK FF ULTRA PAST ORG, (1115588) ORG HARD RED WHEAT FLOUR, (1115608) CHS BLUE GLACIER ORG, (1116026) HALF AND HALF UHT ORG, (1116140) ORG TURKEY BREAST SMK SLICED, (1116181) NY STYLE PIZZA SAUCE ORGANIC, (1116853) COCONUT WATER PASSIONFRUIT ORG, (1116859) TEMPEH NON GMO ORGANIC, (1116864) SLEEPING BEAUTY RESERVE ORG, (1116868) YOGURT PLAIN WM SKYR ORG, (1116868) YOGURT PLAIN WM SKYR ORG, (1116869) YOGURT PLAIN NONFAT SKYR ORG, (1117779) COCONUT WATER ORG, (1117782) COCONUT WATER WATERMELON ORG, (1118053) PRD CHARD RAINBOW ORG, (1118064) PRD SPINACH BLMSDLE ORG, (1118067) PRD LETTUCE LTL GEM TRIO ORG, (1118077) PRD LETTUCE BABY MX ORG, (1118164) ORGANIC GINGER LEMON TEA IN RE, (1118708) BUTTER UNSALTED ORG, (1118840) TEA GINGER TUMERIC HT TIN ORG, (1119251) PRD HERB THYME ORG, (1119252) PRD HERB ROSEMARY ORG, (1119253) PRD HERB CHIVE ORG, (1119255) PRD HERB TARRAGON ORG, (1119256) PRD HERB PARSLEY FLAT ORG, (1119257) PRD HERB SAGE ORG, (1119258) ORGANIC CILANTRO, (1119264) PRD HERB BASIL ORG, (1119265) PRD HERB MINT ORG, (1119266) ORGANIC OREGANO, (1119267) PRD MUSHROOM MIX LCL ORG, (1119268) PRD MUSHROOM BLK PEARL LCL ORG, (1119269) PRD HERB POULTRY MIX ORG, (1119271) PRD MUSHROOM COMB LCL ORG, (1119272) PRD HERB BAY LEAF ORG, (1119273) PRD HERB DILL ORG, (1119288) PRD RUCOLA ORG, (1119289) PRD ARUGULA BABY ORG, (1119292) PRD MIZUNA ORG, (1119293) PRD LETTUCE LTL GEM GREEN ORG, (1119304) PRD MUSHROOM BLUE OYST LCL ORG, (1119305) PRD MUSHROOM YELOYSTER LCL ORG, (1119306) PRD MUSHROOM CHESTNUT LCL ORG, (1119307) PRD MUSHROOM SHIITAKE LCL ORG, (1119308) PRD MUSHROOM LIONSMANE LCL ORG, (1119338) PRD MUSHROOM MAITAKE LCL ORG, (1119358) TEA SOOTHE SAYER ORG, (1119417) CHS QUESO DIP PEPPER JACK ORG, (1119463) CHS QUESO DIP 3 CHEESE ORG, (1119465) FOCO WATER COCONUT ORG, (1119466) CHS MEXICAN SHRED BLEND ORG, (1119890) MILK 2% ULTRA PASTURIZED ORG, (1119891) CHS STRING ORG 1 OZ, (1119897) SORBET ORG ACAI SWEETENED, (1119936) MILK WHOLE ULTRA PAST ORG, (1120240) CHS ITALIAN BLEND SHRED ORG, (1120241) ORGANIC WHITE BASMATI RICE, (1120528) PRD MUSHROOM LIONSMANE LCL ORG, (1120529) PRD MUSHROOM OYSTER LCL ORG, (1120530) PRD MUSHROOM MAITAKE LCL ORG, (1120616) ORG CHICKEN WHOLE BAGGED 4-5LB, (1120639) EVOO ORGANIC ASARO FARM, (1120743) PEANUT BUTTER CREAMY NO STIR, (1120774) ORG GROUND TURKEY RTL, (1120869) STEEL CUT CRACKED RYE ORGANIC, (1120982) BUTTER EURO STYLE 85% ORG, (1120995) SOUR CREAM ORG, (1121207) PRD APPLE PINK LADY ORG, (1121208) RASPBERRY LEMONADE ORG, (1121324) PRD BLUEBERRY ORG BC, (1121560) CHAI CONCENTRATE BARISTA ORG, (1121561) PRD STRAWBERRY ORG BC, (1121726) EGGS LARGE BROWN CF ORG, (1121784) MATT CONCHIGLIONI ORGANIC, (1121797) TEA ASSAM LOOSE ORG, (1121944) PRD BROCCOLI CROWN ORG, (1121971) CRACKERS GRAZA ORG, (1121986) PRD GARLEEK SWEET ORG, (1121986) PRD GARLEEK SWEET ORG, (1122026) PRD Tomato Midnight Roma ORG, (1122150) PRD SQUASH GOLD BAR ORG, (1122155) POLENTA RED FLORIANI ORG, (1122161) FLOUR CORN RED FLORIANI ORG, (1122162) WHEAT WHITE HARD ORG, (1122251) ORG BLACK FOREST HAM SLC, (1122274) PRD KALE BLACK ORG, (1122286) PASSION FRUIT SORBET ORGANIC, (1122578) SYRUP ORANGE ORGANIC, (1122579) SYRUP IRISH CREAM ORGANIC, (1122580) SYRUP STRAWBERRY ORGANIC, (1122581) SYRUP GINGERBREAD ORGANIC, (1122606) SYRUP RASPBERRY ORGANIC, (1122608) SYRUP BLACKBERRY ORGANIC, (1122706) PRD PLUOT FLAVOR KING ORG, (1122708) PRD PLUM EMERALD BEAUT ORG, (1122821) BLUE AGAVE RAW ORG, (1122822) PRD MUSHROOM CRIMINI ORG, (1122852) SUGAR COCONUT ORG, (1122853) PRD PLUOT HONEY PUNCH ORG, (1123463) PRD ORG MUSH KING OYSTER, (1123464) PRD MUSHROOM KING OYSTER ORG, (1123632) ORG CHICKEN GROUND DARK FRZ, (1123633) ORG CHICKEN THIGH B/L S/L, (1123678) MILK ALMOND UNSWEETENED ORG, (1123681) WATER ORIGINAL LEMON ORGANIC, (1123740) PRD SQUASH BUTTERNUT ORG, (1123741) PRD PEPPER BELL YELLOW ORG, (1123742) PRD PEPPER BELL GREEN ORG, (1123743) PRD PEPPER BELL MIX ORG, (1123744) PRD CARROT RAINBOW ORG, (1123745) PRD SQUASH DELICATA ORG, (1123748) PRD PEPPER BELL RED ORG, (1123750) PRD ONION RED ORGANIC, (1123751) PRD ONION WHITE ORGANIC, (1123753) PRD TOMATO HEIRLOOM MIX ORG, (1123755) PRD PLUOT BLACK KAT ORG, (1123756) PRD TOMATO CHERRY GRN ZBRA ORG, (1123807) PRD SQUASH KABOCHA GREEN ORG, (1123808) PRD SQUASH KABOCHA ORANGE ORG, (1123809) PRD CARROT RAINBOW BABY ORG, (1123810) PRD CARROT NANTES BUNCH ORG, (1123811) PRD CARROT NANTES LOOSE ORG, (1123812) PRD CARROT NANTES BABY ORG, (1123863) BUTTER VEGAN CULTURED SALTED, (1123944) PRD SQUASH SUMMER MIX ORG, (1123946) TOFU CUTLET ORGANIC, (1123949) PRD SPROUT ALFALFA ORG LCL, (1123951) PRD SPROUT MUNG BEAN ORG LCL, (1123988) PRD SPROUT ALFALFA ORG LCL, (1123990) PRD SPROUT MUNG BEAN ORG LCL, (1124096) PRD ONION YELLOW ORG, (1124143) PRD PEAR STARKRIMSON ORG, (1124151) PRD SQUASH HONEYNUT ORG, (1124308) ORG SHELLED HEMP SEEDS, (1124309) SUSHI RICE ORGANIC, (1124477) BALSAMIC VINEGAR ORGANIC, (1124479) PRD MUSHROOM TRIO MIX LCL ORG, (1124485) MILK ALMOND BARISTA ORGANIC, (1124646) RICE JASBERRY ORGANIC, (1124647) PRD POTATO UPSTATE ABUND ORG, (1124662) FLOUR ORG MULTIPURPOSE, (1124666) SPC SESAME SEEDS WHITE ORGANIC, (1124782) PRD BROCCOLI SPIGARELLO ORG, (1124783) PRD TURNIP BABY TOKYO ORG, (1124907) CHS MOZZ SHRED LMPS ORG, (1124908) ORGANIC ASSAM, (1124909) ORGANIC EARL GREY, (1124910) ORGANIC TAMAYOKUCHA, (1124911) ORGANIC JASMINE PETAL, (1124913) ORGANIC MOUNTAIN HIGH CHAI, (1124914) ORGANIC CHAMOMILE, (1124916) ORGANIC PEPPERMINT, (1124917) ORGANIC TROPICAL GREEN, (1124918) ORGANIC TURMERIC ANTIOXIDANT, (1124919) ORGANIC ENGLISH BREAKFAST, (1124981) HUMMAS FRENCH ONION ORG, (1124998) TEA GINGER TUMERIC ORGANIC, (1125000) KOMBUCHA PASSION TANGERINE ORG, (1125092) ICE CREAM BASE ORG CRATE, (1125134) PRD Mushroom Blk Pearl LCL ORG, (1125623) PRD LEMON ORG, (1125634) FLOUR SPELT, (1125809) TOFU EXTRA FIRM ORGANIC, (250025) BALSAMIC VINEGAR 3 YR OG, (300-08150K) NOODLE MAKGUKSU ORGANIC, (360178NN) CHS BLUE OREGON ORG, (360201N) CHS RED HAWK ORG TRIPLE CREME, (360432N) CHS PIERCE POINT HERB COAT ORG, (360545NNBC) CHS MT TAM ORG, (361170) YOGURT WHOLE MILK ORG, (390154) CHS NICASIO SQUARE ORG, (390154N) CHS NICASIO SQUARE ORG, (390165N) CHS DEVILS GULCH ORG, (390212) CHS RESERVE ORG NICASIO, (390281) Organic Type 00 Normal Flour, (400067) ORGANIC FARRO WHOLE GRAIN OG BLUEBIRD, (400186) SUGAR EVAPORATED CANE JUICE OG, (400919) CHS PARMESAN ORG, (401111) STOCK VEG BROTH ORG, (481349) SPREAD ORG BLACKBERRY, (481350) ORG APRICOT SPREAD, (52156) OLIVE PTD KALAMATA ORG, (52157) OLIVE PTD GREEN ORG, (600-1133) CLEAN CAUSE WTR LEMON LIME ORG, (600-1134) CLEAN CAUSE WTR BLACKBERRY ORG, (600-1135) CLEAN CAUSE WATR PEACH ORG, (600-1137) CLEAN CAUSE WATR RASPBRY ORG, (66602502) CRACKERS CINNAMON, (66602513) CRACKERS EVERYTHING, (756-73715-12) FF ORGANIC MINI FILLO SHELLS, (76361) KA ORG ARTISAN SELECT FLOUR, (76364) KA ORGANIC HIGH GLUTEN FLOUR, (76365) KA ORGANIC WHOLE WHEAT FLOUR, (76937) GIUSTOS ALL FAMILY ORG.UNBLEA, (77164) GREEN W CITRUS &amp; GINKGO ORG, (80177) SUGAR CANE USDA ORGANIC 50LB, (80444) EGGS ORGANIC BROWN LARGE, (820-7393) SENCHA RETAIL, (820-80599) MASALA CHAI, (820-80779) YERBA MATE, (82089) ORGANIC RICE FORBIDDEN BLACK, (822-2418) ORGANIC PEPPERMINT TEA, (822-2419) ORGANIC CHAMOMILE TEA, (90170) TOMATOES DICED ORG MUIR GLEN, (910595) YOGURT PLAIN LF ORG, (911899) ALMOND MILK ORGANIC UNSWT, (914671) CRUSHED TOMATOS ORGANIC, (914671) CRUSHED TOMATOS ORGANIC, (915122) ORGANIC ICED TEA ORG GREEN W/CITR/GKO, (916355) HEAVY CREAM ORGANIC PTS, (916778N) TOFU XTRA FIRM NASOYAORGANIC, (916778N) TOFU XTRA FIRM NASOYAORGANIC, (916786) KETCHUP ORGANIC MUIR GLEN, (921232) FLOUR ULTIMATE PERF ORGANIC, (921284) GIUSTOS W WHEAT ORGANIC MEDIUM, (922302) GIUSTO BUCKWHEAT FLOUR ORGANIC, (922428) GIUSTOS FAMILY ORGANIC FLOUR, (923421) ORGANIC HARNEY ICE TEA ORG BLK CURRANT, (923423) HARNEY ICED TEA ORG GRN CITRUS,</t>
  </si>
  <si>
    <t>Preservatives/Extracts/Flavors: Herbs (Basil), Herbs (Bay Leaf), Herbs (Chive), Herbs (Dill), Herbs (Marjoram), Herbs (Mint), Herbs (Oregano), Herbs (Rosemary), Herbs (Sage), Herbs (Tarragon); Fruits/Vegetables: Banana, Banana, Bag, Banana, Banded, Berries (Blackberry), Berries (Blueberry), Berries (Raspberry), Berries (Strawberry), Mushroom, Crimini, Mushroom, Shiitake, Pepper, Green, Pepper, Orange, Pepper, Red, Pepper, Yellow, Poultry Mix, Vegetables (Cabbage, Green), Vegetables (Carrot, Baby Rainbow Peeled), Vegetables (Carrot, Bunched), Vegetables (Carrot, Rainbow Loose), Vegetables (Carrot, Table Loose), Vegetables (Cucumber, English/Seedless)</t>
  </si>
  <si>
    <t>Other: Mushrooms (Canned), Mushrooms (Canned) (Crimini), Mushrooms (IQF) (Crimini, Portabella, Shiitake, White), Mushrooms (IQF) (Roasted)</t>
  </si>
  <si>
    <t>Other: Better Than Milk Chocolate, Better Than Milk with Crispy Rice Chocolate, Beyond Milk Chocolate, Beyond Milk Chocolate with Almonds, Beyond Milk Chocolate with Crispy Rice, Beyond White Chocolate, Deep Dark Chocolate, Golden Chocolate, On the Mark Chocolate, Sea Salted Almond</t>
  </si>
  <si>
    <t>Other: Matcha Green Tea Powder, Thym True Rise, Thym True Rise "MCP-Type", Wheat Starch</t>
  </si>
  <si>
    <t>Preservatives/Extracts/Flavors: 1% Clove Bud Oil in Organic EtOH (G6001EtOH), Apple Type Organic Flavor O/S (G172203), Beverage Base, Salted (G177105), Blue Cheese Type Org NFB (OS) (G127477), Blue Cheese Type Organic NFB (OS) (G127477), Blueberry Type NFB (W/S) (G322763), Browned Butter Type, Organic NFB (Oil Soluble) (G647409), Cardamom Emulsion (G336468), Cassia Emulsion (G25867), Cassia Flavor WONF W/S (G25870), Chai Emulsion (G443490), Cherry Type Natural Flavor Blend Organic O/S (G604376), Cherry Type, Organic NFB (WS) (G604408), Cinnamon Emulsion, Water Dispersible (G18863), Cloud Emulsion (G102900), Cloud Emulsion (G102909), Cloud Emulsion, Natural (WD) (G102903), Clove Bud Emulsion (G456469), Concentrates (Garlic Concentrate (G55500)), Concentrates (Onion Concentrate (G45216)), Encapsualted Buttermilk Ranch Type (W/D) (G127468), Encapsulated Aged Cheddar Type (W/D) (G127453), Encapsulated Asiago Type (W/D) (G127453), Encapsulated Blue Cheese Type (W/D) (G127453), Encapsulated Browned Butter Type, Organic NFB (WD) (G647422), Encapsulated Butter Type (W/D) (G647457), Encapsulated Feta Type (W/D) (G127466), Encapsulated Milk Cheddar Type (W/D) (G127454), Encapsulated Nacho Cheese Type (W/D) (G127463), Encapsulated Parmesan Type (W/D) (G127456), Encapsulated Sour Cream Type (W/D) (G517464), Extracts (Almond Type Organic Extract, (WS) (G193262)), Extracts (Capsicum Extract (G94224)), Extracts (Cocoa Extract Natural (WS) (G917801)), Extracts (Extract Grapefruit-Pink Type (W/S) (G14748)), Extracts (Extract, Anise (G41013)), Extracts (Extract, Bergamot Natural (G204711)), Extracts (Extract, Black Pepper (WS) G286459), Extracts (Extract, Cardamom (G336465)), Extracts (Extract, Cardamom (WS) G336460), Extracts (Extract, Cassia (G25865)), Extracts (Extract, Cassia Extract (WS) (G25864)), Extracts (Extract, Cinnamon (G18711)), Extracts (Extract, Cinnamon Bark (G18868)), Extracts (Extract, Clove Bud (G456466)), Extracts (Extract, Clove Bud (WS) (G456463)), Extracts (Extract, Ginger (OS) (G451311)), Extracts (Extract, Lavender (G754826)), Extracts (Extract, Lemon (G152508)), Extracts (Extract, Lemon (G152832)), Extracts (Extract, Lemongrass (G152978)), Extracts (Extract, Lemongrass (WS) (G152975)), Extracts (Extract, Lime (G112296)), Extracts (Extract, Nutmeg (G485437)), Extracts (Extract, Nutmeg (WS) (G485436)), Extracts (Extract, Orange (G102706)), Extracts (Extract, Peppermint (G353678)), Extracts (Extract, Spearmint (G353723 &amp; G353729)), Extracts (Extract, Spearmint (G353814)), Extracts (Extract, Spearmint Baker's (G353775)), Extracts (Extract, Vanilla 2X (G132493)), Extracts (Juniper Berry Extract W/S (G702755)), Extracts (Lemon Essence Extract, Natural (WS) (G153061)), Extracts (Lemon Essence Extract, Natural (WS) Intermediate (G153060)), Extracts (Lime Extract W/S (G112315)), Extracts (Lime Extract, (W/S) (G122340)), Extracts (Margarita Type Extract (W/S) (G513690)), Extracts (Orange Extract (W/S) (G103177)), Extracts (Organic Anise Extract, Natural G416477), Extracts (Organic Black Pepper Extract (G286476)), Extracts (Organic Black Pepper Extract (W/S) (G286480)), Extracts (Organic Cacao Nib Extract (W/S) (G917800)), Extracts (Organic Lavender Extract (W/S) (G754896)), Extracts (Organic Turmeric Extract (W/S) (G306481)), Extracts (Cinnamon CO2 Extract (G18897)), Extracts (Capsicum Extract (Oil Soluble) G42271), Extracts (Capsicum Extract (Water Soluble) (G42274)), Extracts (Cassia Extract (Oil Soluble) (G25862)), Extracts (Cassia Extract (Water Soluble) (G25861)), Flavor KEY, Organic Butter Type Flavor #066000002 (G647238), Flavor, Almond Type WONF (G193227), Flavor, Bananas Type (OS) (G561751), Flavor, Bananas Type (OS) (G561761), Flavor, Blueberry Type (OS) (G322652), Flavor, Butter Type (G647238), Flavor, Chicken Type (G815396), Flavor, Citrus Twist (OS) (G264537), Flavor, Coconut Type (WS) (G734562), Flavor, Fruit Punch Type Organic Flavor (WS) (G174149), Flavor, Lemon Organic (Sicilian Type) (OS) (G152951), Flavor, Lime (OS) (G112521), Flavor, Pear Type Organic Natural (WS) (G571956), Flavor, Raspberry Type (OS) (G962754), FP Emulsion 1X (G451291), FP Emulsion 2X (G51292), FP Emulsion 3.3X (G451294), FP Emulsion 6.6X (G451293), FP Emulsion, Cinnamon 1 X High Cinnamic Aldehyde (G18816), FP Emulsion, Cinnamon 1 X High Cinnamic Aldehyde (G18817), Garden Bouquet (G684887), Ginger Emulsion, (Water Dispersible) (G451312), Ginger Flavor WONF W/S (G451315), Green Apple Type Organic Flavor W/S (G172205), Herbal Bouquet Emulsion (G316274), Herbal Bouquet Emulsion with Rosemary (G316275), Honeyberry Type, Organic Natural Flavor Blend (W/S) (G702756), Key Lime Emulsion WONF (W/D) (G112327), Lemongrass Emulsion (G152980), Mango Type Organic Natural Flavor Blend (W/S) (G592355), Mojito Type, Organic Natural Flavor Blend (W/S) (G513643), Nutmeg Emulsion (G485438), Organic Aged Cheddar Type (O/S) (G127432), Organic Butter Type (O/S) (G647434), Organic Cassia Apple Type, Natural Flavor Blend (W/S) (G25877), Organic Cassia Chamomile Flavor, WONF (W/S) (G25877), Organic Cassia Tea Tree Flavor (WONF) (W/S) (G18895), Organic Cassia Tea Tree Flavor (WONF) (W/S) (G684904), Organic Cassia Vanilla Type, Natural Flavor Blend (W/S) (G25875), Organic Citrus Extract (W/S) (G264577), Organic Cloud Emulsion, Natural (W/D) (G102902), Organic Fresh Strawberry Type Flavor Blend (SC-ITEM) (G171765), Organic Garden Mint, Natural Flavor Blend (W/S) (G353818), Organic Garlic (Water Dispersible (G55412), Organic Ginger Juice Replacement (W/S) (G451327), Organic Grape Type Flavor Natural (O/S) (G834928), Organic Grapefruit Emulsion, Natural (Sc-Item) (G14740), Organic Lavender Emulsion (G754885), Organic Onion (Water Dispersible) (G45203), Organic Orange Mint Flavor WONF (W/S) (G103148), Organic Orange WONF (W/S) (G108542), Organic Orange WONF (W/S) (G108546), Organic Orange WONF (W/S) (G108547), Organic Orange WONF (W/S) (G108548), Organic Peach Flavor WONF (W/S) (G571968), Organic Peppermint Cassia Flavor, WONF (W/S) (G25873), Organic Pineapple, Sweet Type NFB (O/S) (G616765), Organic Roasted Garlic &amp; Dill (WONF) (W/S) (G55427), Organic Spearmint Emulsion (G353816), Organic Spearmint Flavor, WONF (W/S) (G353819), Organic Strawberry, Jammy Type Natural Flavor Blend (O/S) (G171786), Passion Fruit Type Organic Natural Flavor Blend (OS) (G672990), Peach Type NFB (OS) (G571993), Peach Type Organic Flavor W/S (G571960), Pineapple Sweet Type, Organic NFB (W/S) (G616763), Powders (Capsicum Blend (G425256)), Powders (Capsicum Emulsion (G425257)), Processing Organic Flavors and Emulsions, Raspberry Type Organic Flavor W/S (G962801), Spearmint Lemongrass Flavor WONF W/S (G152989), Strawberry Fresh Type, Organic Natural Flavor Blend (W/S) (G171766), Vanilla Flavor, Organic Natural Flavor Blend (WS) (G132475); Oils &amp; Oleoresins: Oils (Oil, Encapsulated Lemon 5-Fold (GP4805)), Oils (Oil, Encapsulated Orange 5-Fold (GP4705)), Oleoresins (Organic Oleoresin Clove Buds (G456484)), Oleoresins (Organic Oleoresin Paprika (100,000 CU) (O/S) (G108549)); Condiments and Sweeteners: Sweet Relish Emulsion (G823480)</t>
  </si>
  <si>
    <t>Other: 100% Pomegranate Juice, Apple Cinnamon Ginger Juice, Apple Juice, Apple Juice, Apple Juice (Cloudy), Apple Juice, Filtered from Concentrate, Apple Juice, Sparkling, Apple Peach Sauce, Apple Sauce, Apple Strawberry Sauce, Beet Apple Ginger, Beet Carrot Orange, Beet Ginger Turmeric, Beet Juice, Bloody Mary, Bloody Mary Spicy, Blueberry Lemonade, Blueberry Pomegranate Juice, Carrot Ginger Turmeric Juice, Carrot Juice, Carrot Turmeric Juice, Carrot Turmeric Juice Blend, Cherry Lemonade, Cherry Lemonade, Cherry Limeade, Cinnamon Applesauce, Concord Grape Juice from Concentrate, Cosmopolitan, Cran Fizz Juice Beverage, Cranberry Blueberry Juice, Cranberry Cocktail, Cranberry Concentrate, Cranberry Grape Juice, Cranberry Juice, Cranberry Lemonade, Cranberry Orange Cinnamon, Cranberry Pomegranate Juice, Cranberry Pomegranate Juice, Cranberry Tart Cherry, Elderberry Echinacea, Germinated Brown Rice, Ginger Juice, Ginger Juice, Green Lentils, Green Tea Lemonade, Guava Lemonade, Half (Iced Tea) &amp; Half (Lemonade), Jalapeno Limeade, Jalapeno Limeade, Jalapeño Limeade, Jalapeño Limeade, Just Concord Grape Juice, Just Cranberry, Just Grapefruit Juice, Just Pineapple Juice, Just Pomegranate, Just Prune Juice, Just Tart Cherry, Lemon Citrus Sour, Lemon Flavored Sports Drink (Recharge), Lemon Juice, Lemonade, Lemonade, Lime Juice, Limeade, Low Sugar Cranberry, Low Sugar Tart Cherry, Low Sugar Tropical Blend, Mango Lemonade, Margarita, Orange Carrot Juice, Orange Mango Juice, Paloma, Passion Fruit, Peach Lemonade, Pear Juice, Pear Juice, Sparkling, Pear Nectar Juice, Pineapple Cranberry, Pineapple Ginger Juice, Pineapple Mango Juice, Pineapple Mango Juice, Pink Guava Dragon Fruit, Pomegranate Ginger Tea, Pomegranate Lemonade, Pomegranate Tart Cherry Juice, Pure Lemon Juice, Pure Lime Juice, Raspberry Lemonade, Red Blend Juice, Red Quinoa, Red Tart Cherry Juice, Spicy Jalapeno Margarita, Sprouted Green Lentils, Sprouted Lentil Blend, Sprouted Mung Beans, Sprouted Quinoa, Sprouted Quinoa Blend, Sprouted Quite Quinoa, Sprouted Red Quinoa, Strawberry Lemonade, Strawberry Lemonade, Strawberry Lemonade, Strawberry Margarita, Tart Cherry Concentrate, Tart Cherry Juice, Tart Cherry Lemonade, Tomato Juice, Very Veggie Juice, Very Veggie Low Sodium Juice, White Grape Juice, White Quinoa, Zero Sugar Lemonade</t>
  </si>
  <si>
    <t>Other: Amore Balsamic Vinaigrette, Amore Lemon Dressing</t>
  </si>
  <si>
    <t>Other: Allspice, Almond Extract, Annatto (Annatto Seeds), Asafoetida (Asafoetida Powder), Basil, Basil (Basil), Bay Leaf, Bay Leaf (Bay Leaves), Black Pepper, Black Pepper (Black Pepper Coarse Grind (18438), (2601)), Black Pepper (Black Pepper Medium Grind (18437, 2600, 31080, C092600)), Black Pepper (Ground), Black Pepper (Ground Black Pepper), Black Pepper (Peppercorns), Black Pepper (Whole &amp; Ground), Blend (Adobo All Purpose Seasoning), Blend (AIP), Blend (Apple Pie Spice), Blend (BBQ Rub), Blend (Breakfast), Blend (Chili Seasoning), Blend (Chimichurri Rub), Blend (Chinese Five Spice), Blend (Cinnamon &amp; Molasses Blend), Blend (Cinnamon Sugar Cookie), Blend (Cinnapeel Spicer), Blend (Creole Cajun Seasoning), Blend (Curry Magic (Cassia Version)), Blend (Curry Magic (Ceylon Version)), Blend (Curry Powder), Blend (Dirty Dust), Blend (Eggnog Bar), Blend (Everything Savory), Blend (Garam Masala), Blend (Garden Harvest), Blend (Garlic &amp; Herb), Blend (Gingerbread Spice Blend), Blend (Gingersnap), Blend (Golden Breakfast), Blend (Green Garbanzo Spice), Blend (Harissa 71561), Blend (Herbed), Blend (Herbes de Provence), Blend (Herbs de Provence), Blend (Indian Spice Rub), Blend (Italian), Blend (Italian Seasoning), Blend (Lemon Herb Seasoning), Blend (Lemon Pepper), Blend (Morning Boost), Blend (No Salt), Blend (Pink), Blend (Pumpkin Pie Spice), Blend (Savory Sizzle), Blend (Seafood), Blend (Super Gyro), Blend (Taco), Blend (Taco Seasoning), Blend (Tex Mex), Blend (Tuscan Herb Mix), Blend (Vegitude Power), Caraway Seeds, Cardamom, Cardamom (Decorticated), Cardamom (Ground), Cardamom (Ground Cardamom), Cardamom (Whole), Cardamom (Whole Green), Cardamom (Whole, Green), Cayenne, Cayenne (Cayenne Ground (31081), (795)), Cayenne (Cayenne Pepper), Chili, Chili (Ancho Powder), Chili (Blend), Chili (Chili Powder, Ancho), Chili (Chili Powder, Chipotle), Chili (Chili Seasoning), Chili (Chipotle Chili Powder), Chili (Crushed Chili Peppers), Chili (Powder), Chili Pepper, Chili Pepper (Chrushed), Chili Pepper (Dark Chili Powder), Chipotle (Chili Powder), Chives, Cilantro (Cilantro Flakes), Cinnamon, Cinnamon (Ceylon Cinnamon), Cinnamon (Cinnamon Sticks), Cinnamon (Ground), Cinnamon (Ground Cinnamon), Cinnamon (Ground Saigon), Cinnamon (Saigon), Cinnamon (Saigon Cinnamon), Cinnamon (Saigon Ground), Cinnamon (Sticks), Cinnamon (Sugar), Cinnamon Bark, Cinnamon Powder, Cinnamon Powder (Cinnamon A Grade, Ground (18434)), Cinnamon Powder (Cinnamon Ground Vietnamese (19526), (2940), (31082)), Cinnamon Powder (Saigon), Cinnamon Powder (Saigon Cinnamon), Cloves, Cloves (Ground), Cocoa Powder, Coriander, Coriander (Ground), Culinary Herbs (Celery Seed), Cumin, Cumin (Cumin Seeds), Cumin (Ground), Cumin (Ground (18477, 2592, 31076, C092592)), Cumin (Ground Cumin), Cumin (Seed), Cumin (Seed and Ground), Curry, Curry (Keralan), Curry (Mild), Curry (Mild Curry), Curry (Powder), Dill (Dill Weed), Dried Garlic (Granulated), Dried Onion (Granulated), Dried Spinach (Flake), Drink (Ashwagandha Golden Chai Turmeric), Drink (Ashwagandha Golden Milk Turmeric), Fennel (Fennel Seed), Fenugreek (Ground), Freeze Dried Kale (Flakes), Garam Masala, Garam Masala (Kashmiri), Garam Masala (Salt Free), Garlic, Garlic (Garlic Granules (2524), (18469), (21030)), Garlic (Garlic Powder), Garlic (Garlic Salt), Garlic (Granulated), Garlic (Granulated  &amp; Powder), Garlic (Granulated Garlic), Garlic (Powder), Garlic Powder, Garlic Powder, Ginger, Ginger (Crystallized), Ginger (Ground), Ginger (Ground Ginger), Hibiscus Powder, Maple Sugar, Mustard (Ground Mustard), Mustard Seed (Brown Mustard Seed), Nigella Sativa (Nigella Seed), Nutmeg, Nutmeg (Ground), Nutmeg (Ground Nutmeg), Nutmeg (Whole Nutmeg), Onion, Onion (Granulated), Onion (Granulated &amp; Powder), Onion (Little Palates - Apple Cinnamon), Onion (Little Palates - Baby-Q), Onion (Little Palates - Herb Garden), Onion (Minced Onion), Onion (Onion Powder White (18433), (31083), (371)), Onion (Powder), Onion Powder, Onion Powder (Onion Powder), Oregano, Oregano (Oregano), Oregano (Oregano Leaf (18377, 281, C009281)), Paprika, Paprika (Paprika, Ground), Paprika (Smoked), Paprika (Smoked Paprika), Paprika (Smoked Spanish Paprika), Paprika (Sweet), Paprika (Sweet Paprika), Parsley, Parsley (Parsley), Pepper (Crushed Chili Pepper), Pepper (Crushed Red Pepper), Pepper (Crushed Red Pepper Flakes), Peppercorn, Peppercorn (Black), Peppercorn (Black Peppercorn), Peppercorn (Black Peppercorns), Peppercorn (Peppercorns Black Whole (2603), (18435)), Poppy Seeds, Rosemary, Rosemary (Leaf), Rosemary (Rosemary), Saffron, Sage, Savory (Summer Savory), Seasoning Blend (Adobo), Seasoning Blend (Adobo Seasoning (2968), (18994)), Seasoning Blend (All-Purpose Seasoning), Seasoning Blend (Amore), Seasoning Blend (Barbecue), Seasoning Blend (Black Lentil Blend), Seasoning Blend (Bolognese Seasoning), Seasoning Blend (Cajun Seasoning), Seasoning Blend (Chai Blend), Seasoning Blend (Chesapeake Bay), Seasoning Blend (Chicken &amp; Poultry Spice Rub), Seasoning Blend (Chicken Rub 78846), Seasoning Blend (Chili BBQ Rub 74866), Seasoning Blend (Chili Powder), Seasoning Blend (Chili Powder Seasoning 78851), Seasoning Blend (Chili Powder, Chipotle), Seasoning Blend (Chili Seasoning), Seasoning Blend (Chili Seasoning Blend), Seasoning Blend (Chimichurri), Seasoning Blend (Chole Spice), Seasoning Blend (Citrus Stir Fry), Seasoning Blend (Coconut Kale Blend), Seasoning Blend (CTO Blend), Seasoning Blend (Everything Bagel Seasoning), Seasoning Blend (Fajita Fix), Seasoning Blend (FODMAP), Seasoning Blend (French Onion), Seasoning Blend (Garden Ranch), Seasoning Blend (Garlic Goodness), Seasoning Blend (Ginger Cilantro AIP), Seasoning Blend (Golden Spice), Seasoning Blend (Gourmet Go-To), Seasoning Blend (Herb Superb), Seasoning Blend (Herbes De Provence), Seasoning Blend (Herbs de Provence), Seasoning Blend (Hot Dog Chili Seasoning (Medium Heat)), Seasoning Blend (Hot Dog Chili Seasoning (Mild Heat)), Seasoning Blend (Italian), Seasoning Blend (Italian Seasoning), Seasoning Blend (Italian Seasoning (18912)), Seasoning Blend (Jerk Seasoning), Seasoning Blend (Kidney Bean Blend), Seasoning Blend (Kitchari), Seasoning Blend (Korma Blend), Seasoning Blend (Madras Blend), Seasoning Blend (Meat &amp; Potatoes), Seasoning Blend (New Bae Seasoning), Seasoning Blend (Pickling Spice (2901)), Seasoning Blend (Poultry Seasoning), Seasoning Blend (Pumpkin Powder and Spice Blend), Seasoning Blend (Pure Italian), Seasoning Blend (Rise Up Rub), Seasoning Blend (Salt-Free Adobo), Seasoning Blend (Salt-Free Sazon), Seasoning Blend (Sazon), Seasoning Blend (Seafood), Seasoning Blend (Seafood, Poultry &amp; Meat Seasoning), Seasoning Blend (Simply Shawarma), Seasoning Blend (Smoked Steak &amp; Burger Spice Rub), Seasoning Blend (Smokehouse Rub), Seasoning Blend (Spicy Chili Chocolate Bar Blend), Seasoning Blend (Steak), Seasoning Blend (Steak &amp; Burger Spice Rub), Seasoning Blend (Steak Rub 78861), Seasoning Blend (Super Sumac), Seasoning Blend (Sweet and Spicy Blend), Seasoning Blend (Sweet Heat), Seasoning Blend (Sweet Italian BBQ Rub), Seasoning Blend (Sweet Potato Blend), Seasoning Blend (Taco), Seasoning Blend (Taco &amp; Fajita), Seasoning Blend (Taco Seasoning), Seasoning Blend (Taco Seasoning - Salt Free), Seasoning Blend (Tikka Masala Blend), Seasoning Blend (Turmeric &amp; Black Pepper), Seasoning Blend (Tzatziki Seasoning), Seasoning Blend (Vermont Maple Sugar Seasoning), Seasoning Blend (Yellow Lentil Blend), Seasoning Blend (Za'atar), Sesame (Seed), Sesame (White Sesame Seed), Sesame Seeds, Sesame Seeds (Black ), Sesame Seeds (White), Sugar, Sumac (Ground), Tamarind (Paste), Thyme, Thyme, Thyme (Thyme), Tomato Powder, Turmeric, Turmeric (Ground), Turmeric (Turmeric), Vanilla Extract, White pepper (Ground)</t>
  </si>
  <si>
    <t>Other: Distributing (Client Profile Products only) (Grocery), Distributing (Client Profile Products only) (Meat / Poultry), Distributing (Client Profile Products only) (Produce), Distributing (Client Profile Products only) (Specialty)</t>
  </si>
  <si>
    <t>Personal Care: Wholesale Botanics Organic Castor Oil --15mL, 30mL, 2oz, 4oz, 8oz, 16oz, 5lb, Wholesale Botanics Organic Oregano Essential Oil -15mL, 30mL, 2oz, 4oz, 8oz, 16oz, 5lb; Oils &amp; Oleoresins: Body Care Products (OrganicCastor.com Organic Castor Oil -15mL, 30mL, 2oz, 4oz, 8oz, 16oz, 5lb), Oils (Wholesale Botanics Organic Olive Oil - 15mL, 30mL, 2oz, 4oz, 8oz, 16oz, 5lb), Wholesale Botanics Organic Black Seed Oil -15mL, 30mL, 2oz, 4oz, 8oz, 16oz, 5lb, Wholesale Botanics Organic Camellia Seed Oil -15mL, 30mL, 2oz, 4oz, 8oz, 16oz, 5lb, Wholesale Botanics Organic Prickly Pear Oil -15mL, 30mL, 2oz, 4oz, 8oz, 16oz, 5lb, Wholesale Botanics Organic Soybean Oil -15mL, 30mL, 2oz, 4oz, 8oz, 16oz, 5lb, Wholesale Botanics Organic Tea Tree Essential Oil (South Africa)--15mL, 30mL, 2oz, 4oz, 8oz, 16oz, 5lb; Other: Custom Essential Oils, Wholesale Botanics Organic Avocado Oil--15mL, 30mL, 2oz, 4oz, 8oz, 16oz, 5lb, Wholesale Botanics Organic Cedarwood Essential Oil--15mL, 30mL, 2oz, 4oz, 8oz, 16oz, 5lb, Wholesale Botanics Organic Cinnamon Leaf Essential Oil--15mL, 30mL, 2oz, 4oz, 8oz, 16oz, 5lb, Wholesale Botanics Organic Citronella Essential Oil--15mL, 30mL, 2oz, 4oz, 8oz, 16oz, 5lb, Wholesale Botanics Organic Clove Oil--15mL, 30mL, 2oz, 4oz, 8oz, 16oz, 5lb, Wholesale Botanics Organic Coconut Oil--15mL, 30mL, 2oz, 4oz, 8oz, 16oz, 5lb, Wholesale Botanics Organic Eucalyptus Essential Oil--15mL, 30mL, 2oz, 4oz, 8oz, 16oz, 5lb, Wholesale Botanics Organic Fir Needle Oil--15mL, 30mL, 2oz, 4oz, 8oz, 16oz, 5lb, Wholesale Botanics Organic Frankincense Oil--15mL, 30mL, 2oz, 4oz, 8oz, 16oz, 5lb, Wholesale Botanics Organic Geranium Essential Oil--15mL, 30mL, 2oz, 4oz, 8oz, 16oz, 5lb, Wholesale Botanics Organic Ho Wood Essential Oil --15mL, 30mL, 2oz, 4oz, 8oz, 16oz, 5lb, Wholesale Botanics Organic Jojoba Oil--15mL, 30mL, 2oz, 4oz, 8oz, 16oz, 5lb, Wholesale Botanics Organic Lavandin Grosso Essential Oil--15mL, 30mL, 2oz, 4oz, 8oz, 16oz, 5lb, Wholesale Botanics Organic Lavender Essential Oil--15mL, 30mL, 2oz, 4oz, 8oz, 16oz, 5lb, Wholesale Botanics Organic Lemon Essential Oil--15mL, 30mL, 2oz, 4oz, 8oz, 16oz, 5lb, Wholesale Botanics Organic Lemongrass Essential Oil --15mL, 30mL, 2oz, 4oz, 8oz, 16oz, 5lb, Wholesale Botanics Organic Lime Essential Oil--15mL, 30mL, 2oz, 4oz, 8oz, 16oz, 5lb, Wholesale Botanics Organic Marjoram Essential Oil--15mL, 30mL, 2oz, 4oz, 8oz, 16oz, 5lb, Wholesale Botanics Organic Olive Oil (Spain)--15mL, 30mL, 2oz, 4oz, 8oz, 16oz, 5lb, Wholesale Botanics Organic Palmarosa Oil--15mL, 30mL, 2oz, 4oz, 8oz, 16oz, 5lb, Wholesale Botanics Organic Passion Fruit seed Oil--15mL, 30mL, 2oz, 4oz, 8oz, 16oz, 5lb, Wholesale Botanics Organic Patchouli Oil--15mL, 30mL, 2oz, 4oz, 8oz, 16oz, 5lb, Wholesale Botanics Organic Peppermint (Mentha Arvensis) Essential OIl--15mL, 30mL, 2oz, 4oz, 8oz, 16oz, 5lb, Wholesale Botanics Organic Peppermint Essential OIl--15mL, 30mL, 2oz, 4oz, 8oz, 16oz, 5lb, Wholesale Botanics Organic Pumpkin Seed Oil--15mL, 30mL, 2oz, 4oz, 8oz, 16oz, 5lb, Wholesale Botanics Organic Rosemary Essential Oil--15mL, 30mL, 2oz, 4oz, 8oz, 16oz, 5lb, Wholesale Botanics Organic Sage Essential Oil--15mL, 30mL, 2oz, 4oz, 8oz, 16oz, 5lb, Wholesale Botanics Organic Spearmint Essential OIl--15mL, 30mL, 2oz, 4oz, 8oz, 16oz, 5lb, Wholesale Botanics Organic Sweet Orange Essential Oil--15mL, 30mL, 2oz, 4oz, 8oz, 16oz, 5lb, Wholesale Botanics Organic Tea Tree Essential Oil--15mL, 30mL, 2oz, 4oz, 8oz, 16oz, 5lb, Wholesale Botanics Organic Vanilla Essential Oil--15mL, 30mL, 2oz, 4oz, 8oz, 16oz, 5lb, Wholesale Botanics Organic Vetiver Essential Oil--15mL, 30mL, 2oz, 4oz, 8oz, 16oz, 5lb, Wholesale Botanics Organic Ylang Ylang Essential Oil--15mL, 30mL, 2oz, 4oz, 8oz, 16oz, 5lb</t>
  </si>
  <si>
    <t>Other: APPLE SPICE KOMBUCHA, ELDERBERRY KOMBUCHA, GINGER GRAPEFRUIT KOMBUCHA, GINGER KOMBUCHA, HIBISCUS YERBA MATE, Kiwi Hops Kombucha, LEMON SAGE YERBA MATE, MANGO PEACH KOMBUCHA, MINT YERBA MATE, PASSION FRUIT KOMBUCHA, RASPBERRY YERBA MATE, STRAWBERRY LAVENDER WILD BAY KOMBUCHA, TART CHERRY GINGER KOMBUCHA, TURMERIC LEMONADE KOMBUCHA, Yerba Mate Green (Loose Leaf)</t>
  </si>
  <si>
    <t>Other: Eggs</t>
  </si>
  <si>
    <t>Alcohol: Wine (Harley's Keep Apple Wine (organic), Bequest Pear Wine (organic), Gracie's Calling Apple Blueberry Wine (organic), Summers Apple Blackberry Wine (organic))</t>
  </si>
  <si>
    <t>Other: Importer. Organic Teas: Ceremonial Grade Matcha Green Tea, Culinary Grade Matcha Green Tea, Dancong Oolong House Blend Tea, Guizhou Emerald Green Tea, Imperial Grade Ripe Puer Tea, Jade Snail Green Tea, Jasmine Green Tea, Lincang Raw Puer Tea, Moonlight White Tea Cake Tea, Moonlight White Tea Pearls, Oolong Tea, Silver Needle White Tea, Yunnan Golden Silk Black Tea.</t>
  </si>
  <si>
    <t>Additional Certified Products Under HANDLING Scope</t>
  </si>
  <si>
    <t>(923484) ORGANIC ROLLED OATS, (923567) QUINOA RED CONVENTIONAL ORG, (923807) GIUSTOS ORGANIC CORN FLOUR, (923926) ML EARL GREY ORGANIC 1 LB, (923961) BLUE AGAVE SYRUP 5 GAL.ORGANIC, (924327) TOMATO FIRE RSTD DICED MUIR, (925072) TURBINADO SUGAR 12/24OZ ORGANIC, (925073) POWDERED SUGAR 6/16 OZ ORGANIC, (925262A) ORG MILK CHOCOLATE HORIZON R.FAT, (925571) MILK REDUCED FAT HORIZON, (925938) ORGANIC WHITE SPELT FLOUR, (925939) ORGANIC WHOLE SPELT FLOUR, (925950) SPC SESAME SEEDS WHITE ORG, (926165) AGAVE BLUE LIGHT USDA ORG, (926477) ORGANIC QUINOA BLACK CONVENTIONAL 10LB, (926653) KETCHUP ORGANIC VOLPAK, (926775) SPERRY ORGANIC BREAD FLOUR, (926861BC) MILK ORGANIC 1/2 GAL, (926863BC) SKIM MILK ORGANIC COW, (927244) ORGANIC ROLLED OATS, (928113) ORGANIC PUMPERNICKEL RYE FLOUR, (928114) ORGANIC WHOLE DARK RYE FLOUR, (928499) GREEN DRAGON TEA, (928568) HARNEY ICED TEA ORGANIC PEACH, (928569) HARNEY ICED TEA ORG GRN W/COCO, (928968N) RICE MILK ORGANIC ORIGINAL, (929347) SUGAR DARK BRO USDA ORG 50LB, (929735N) KETCHUP ORGANIC BULK POUCH 3GL, (929941N) TOFU FIRM ORG BULK, (930076) CHS PARMIGIANO REGGIANO ORG, (930130) TORTILLA W.WHEAT ORGANIC 12IN, (930206) ORG PALM SHORTENING, (930320) TORTILLA 12 SPINACH ALL NATURL ORG, (930321) TORTILLA WHITE 12 ALL NATURAL ORG, (930678) KA ORGANIC DARK RYE FLOUR, (931015) MOLASSES ORG BLACKSTRAP, (931173N) ORGANIC MUKI EDAMAME, (931257) RYE BERRIES WHOLE ORGANIC, (931648) JUICE BEET ORG, (931659) JUICE CRANBERRY ORG, (931661) JUICE ORANGE MANGO ORG, (931701) TOMATO PASTE MUIR GLEN ORGANIC, (931854) JUICE APPLE ORG, (931885) PUREE PUMPKIN ORGANIC, (932006) BUTTER SALTED ORGANIC EUROPEAN, (932097) ORGANIC BLACK ICED TEA, (932165) ORGANIC LEMONADE HALF &amp; HALF, (932199) ORGANIC LONG GRAIN BROWN RICE, (932245) ORGANIC COCONUT MILK, (932396) BUTTER UNSALTED ORGANIC, (932398) PARSLEY FLAKES PC5 ORG, (932418) TEMPEH ORGANIC, (932433) COCONUT FLOUR ORGANIC, (932506) CHOC MLK VAL ANDOA 39% FT ORG, (932601) ORGANIC XTRA FANCY DURUM FLOUR, (932838) CHOC DRK VAL ANDOA 70% FT ORG, (932918) ORGANIC LEMONADE, (932919A) CHOC DRK CB MADIROFOLO 65% ORG, (933035) ROLLED OATS ORGANIC BOB'S, (933263) KETCHUP ORGANIC UP DOWN BTL, (933310N) GF OATS ROLLED BOBS ORG, (933516) COCONUT MILK ORG, (933792) ORGANIC SWEET PEAS, (933917) 66% EGUITTARD ORGANIC COINS, (934192) TOMATO PASTE MUIR GLEN ORGANIC, (98234) MISO ORG MELLOW WHITE/DOM, (99739) SUGAR LT BRO USDA ORG 50LB, (99947) FARRO PERLATO BEL ARIA ORGANIC, (AG003798) CRACKERS GARLIC THYME, (AG003799) CRACKERS ROSEMARY SALT, (AG003800) CRACKERS SPICY MEDITERRANEAN, (AG003802) CRACKERS MULTIGRAIN FLAX, (AG003803) CRACKERS SEA SALT, (BC102204A) MANICARDI BALS VINEGAR ORGANIC, (BC110010) EVOO ILIADA ORGANIC GR, (BC658659) EVOO ORGANIC O-LIVE, (C50000) AMARANTH GRAIN ORGANIC, (CMP17500) ORG RIBEYE ROLL GRASS FED, (CMP17501) ORG STRIPLOIN 0X1 GRASS FED, (CMP17502) ORG CHUCK ROLL GRASS FED, (CMP17506) ORG BEEF CLOD GRASS FED, (CMP175707) ORG BRISKET GRASS FED, (CU628) QUINOA WHITE ORGANIC 10LB, (D205) YOGURT FRENCH VANILLA LF ORG, (D206) YOGURT WHOLE MILK PLAIN ORG, (DIV01270) OLIVE PTD GREEN ORG RETAIL, (DIV20291) OLIVE PTD KALAMATA ORG RETAIL, (DIV21241) ORGANIC GREEK MIX RETAIL, (DIV21246) OLIVE CHOP BRUSCHETTA ORG, (EGGLOB15) EGGS XL ORG BROWN, (EI802532) GIUSTOS FLOUR ORGANIC, (FC169236) ORG GRASS FED BEEF BURGER 3-1, (FC169236F) ORG GRASS FED BURGER 3-1 FRZ, (GF256) ORG HIGH GLUTEN MOUNTAIN FLOUR, (GF256S) ORGANIC HIGH GLUTEN FLOUR, (GF257) FLOUR ORG ARTISAN BAKERS PLUS, (GF258) ORGANIC WHOLE WHEAT FLOUR, (GF259) ORGANIC WHITE RYE FLOUR MEDIUM, (GF261) ORGANIC AP BEEHIVE FLOUR, (GF265) QUINOA WHITE ORGANIC, (GF266) ORGANIC AP BEEHIVE FLOUR, (GF269) ORGANIC TYPE 110 WHEAT FLOUR, (GF273) ORGANIC WHOLE WHT PASTRY FLOUR, (GF906622) BUCKWHEAT FLOUR ORGANIC BULK, (GM922527) AGAVE NECTAR LIGHT ORGANIC, (GR122) RICE BASMATI BROWN ORGANIC, (GS470A) SUGAR CANE USDA ORGANIC 25LB, (GS516) MAPLE SYRUP ORGANIC, (GT112H) PEPPERMINT TEA ORGANIC PREMIUM, (GT128F) HARNEY ICED TEA ORGANIC BLACK, (GT149H) GREEN ORGANIC TEA HARNEY, (GT150S) TEA ORG. ENG BRKFST SACHETS, (GT169H) TEA ORGANIC ASSAM SACHETS, (HONKIDAP) TEA KIDS POUCH APPLE, (HONKIDFP) TEA KIDS POUCH FRUIT PUNCH, (LEVO2) EVOO L'ESTORNELL ORGANIC, (MH107711) TURKEY ORGANIC, (MH107712) TURKEY ORGANIC, (MH107713) TURKEY ORGANIC WB, (MH107714) TURKEY ORGANIC, (MH107715) TURKEY ORGANIC, (MH127023) CHS MEX PEP BLND SHRED ORG RTL, (MH133460) MILANA SLICED ORGANIC RTL, (MH135060) SOPRESSATA SLICED ORGANIC RTL, (MH140213) CHICKEN BREAST ORGANIC, (MH180099) CHEDDAR SHARP ORGANIC BLOCK, (MH180100) CHS MOZZARELLA LMWM ORG BLOCK, (MH181160) SLICED PROSCIUTTO ORGANIC RTL, (MH187216) TURKEY BREAST O/R ORG RTL, (MH187217) TURKEY SMOKED ORG RTL, (MH187218) HAM APPLE SMOKED ORG RTL, (MH1895) CHEDDAR ORGANIC MILD RTL, (MH1897) CHS MEDIUM CHEDDAR ORGANIC, (MH1899) CHS SHARP CHEDDAR ORG RTL, (MH1935) CHS HAVARTI ORGANIC RTL, (MH1941) CHS MONTEREY JACK ORG RTL, (MH1950) CHS PEPPER JACK ORGANIC RTL, (MH1955) CHS MOZZARELLA ORGANIC RTL, (MH1956) CHS MILD CHED ORG RTL, (MH1957) CHS MEDIUM CHEDDAR ORG RTL, (MH1958) CHS SHARP CHEDDAR ORG RTL, (MH1963) CHS MONTERY JACK SLCD ORG RTL, (MH2031) CHS TRADITIONAL JACK WEDGE ORG, (MH2032) CHS GARLIC HERB JACK WEDGE ORG, (MH2103) CHS MEDIUM CHEDDAR ORG BRICK, (MH2172) CHS MILD CHEDDAR ORGANIC, (MH2528) CHS CREAM CHEESE CHUB ORG TRAD, (MH280002) FETA IN BRINE ORGANIC RTL, (MH289412) CHS MONTEREY JACK ORG SHREDS, (MH289413) CHS SHARP CHED ORG SHRED RTL, (MH289414) CHS MOZZARELLA SHREDS ORG RTL, (MH320009) ORGANIC CHS NICASIO RESERVE, (MH320034) CHS FORMAGELLA ORG NICASIO EW, (MH320038) ORGANIC CHS LOCARNO ROUNDS EW, (MH320043) ORGANIC CHS NICASIO SQUARE PIECES EW, (MH320107) ORGANIC CHS SAN GERANIMO WEDGES EW, (MH3237) ORGANIC CHS LOCARNO, (MH3240) ORGANIC CHS HALLECK CREEK 8 WHEEL, (MH3316) CHS CHED ORG RAW MILK, (MH3324) BUTTER ORG EURO STYLE RTL, (MH332900) BUTTER ORG UNSALTED EURO RTL, (MH3432PC) MILK 2% ORG, (MH350002PC) ORG MILK 2% QT, (MH350003PC) ORG MILK 2% 1/2 GAL, (MH350004PC) ORG MILK 1% 1/2 GAL, (MH350005PC) ORG MILK FF 1/2 GAL, (MH350006PC) ORG MILK WHOLE 1/2 GAL, (MH350008PC) HALF &amp; HALF PINT ORGANIC, (MH350011PC) ORG HEAVY CREAM, (MH350013PC) MILK ORG EGGNOG QT, (MH3540PC) ORG HALF &amp; HALF QT, (MH3541) SOUR CREAM ORG PINT, (MH355006PC) ORG MILK WHL QT, (MH355008PC) ORG MILK FF QT, (MH355030) KEFIR STRAWBERRY ORG, (MH355038) COTTAGE CHEESE SM CURD ORG, (MH355057) YOGURT COT VANILLA ORG, (MH355059) YOGURT COT BLUEBERRY ORG, (MH355060) YOGURT COT FOREST BERRY ORG, (MH355062) YOGURT COT PEACH ORG, (MH355175) KEFIR BLUEBERRY ORG, (MH355543) KEFIR MANGO PINAPPLE ORG, (MH355684) KEFIR PLAIN ORGANIC, (MH356031) CREAM CHEESE ORG BAR, (MH356430) EGGS LARGE BROWN CAGE FREE ORG, (MH356462) BUTTER QTRS ORGANIC SALTED, (MH356462) BUTTER QTRS ORGANIC SALTED, (MH3567PC) CLOVER ORG WHOLE GALLON MILK, (MH410010) HUMMUS PLAIN ORGANIC, (MH420006) HUMMUS ORIG ORGANIC, (MH420014) SOUP ORG LENTIL &amp; CHICKPEA, (MH420016) SOUP ORG BLACK BEAN, (MH420021) SOUP ORG VEG CHILI, (MH420023) HUMMUS SPICY ORGANIC, (MH420024) HUMMUS GARLIC ORGANIC, (MH428612) SOUP ORGANIC COCONUT LENTIL, (MH428694) SOUP BISQUE TOMATO ORG, (MH432232) CHICKEN TENDERS ORG GF BRD, (MH432235) CHICKEN ORG GF NUGGETS, (MH4965) CHX52802 FEET ORGANIC, (MH5360) EGGS XL ORGANIC BROWN, (MH585403) BBQ SAUCE MILD ORGANIC, (MH600401) YOGURT ORGANIC A2 COW MILK, (MH6393) AGAVE BLUE PURE ORGANIC, (MH6394) CORN MEAL ORGANIC, (MH640000) RED WINTER WHEAT BERRIES ORG, (MH640004) ORG PASTRY FLOUR TYPE 70, (MH6408) FLOUR ORGANIC WHOLE SPELT, (MH6490) FLOUR ORGANIC ARTISN BKR CRFT, (MH6492) FLOUR ORGANIC WHOLE WHEAT MED, (MH6528) FLOUR ORGANIC HIGH GLUTEN, (MH660002) ORG FOGBUSTER W/B FR TRD, (MH660004) ORG FOGBUSTER GRD FR TRD, (MH660035) PICK OF THE HARVEST, (MH660115) COFFEE MORNING STAR ORG WB, (MH660116) WHOLE BEAN ROASTERS ORG, (MH660117) COFFEE FRENCH ROAST ORG WB, (MH660117) COFFEE FRENCH ROAST ORG WB, (MH660117) COFFEE FRENCH ROAST ORG WB, (MH660117) COFFEE FRENCH ROAST ORG WB, (MH660117) COFFEE FRENCH ROAST ORG WB, (MH660117) COFFEE FRENCH ROAST ORG WB, (MH660117) COFFEE FRENCH ROAST ORG WB, (MH660117) COFFEE FRENCH ROAST ORG WB, (MH660117) COFFEE FRENCH ROAST ORG WB, (MH660117) COFFEE FRENCH ROAST ORG WB, (MH660118) COFFEE FOUR SEASONS ORG WB, (MH660119) BULK COFFEE DECAF ORG, (MH660120) COFFEE GROUND HALF CAFF ORG, (MH660122) COFFEE ITALIAN ESPRESSO ORG WB, (MH660123) GROUND COFFEE, (MH660332) WHOLE BEAN HONDURAS ORG COFFEE, (MH660354) COFFEE COLOMBIAN ORG FTRD WB, (MH660427) ORGANIC POWER CAFE GROUND, (MH661100) COFFEE MORNING STAR ORG WB, (MH661101) COFFEE ROASTERS RESERVE ORG WB, (MH661102) COFFEE FRENCH ROAST ORG WB, (MH661102N) COFFEE FRENCH ROAST WB ORG, (MH661103) COFFEE FOUR SEASONS ORG WB, (MH661104) ORGANIC COFFEE ITALIAN ESPRESSO WB, (MH661104N) COFFEE ITALIAN ESPRESSO WB ORG, (MH661105) COFFEE DECAF ORG WB, (MH661106) COFFEE HALF-CAFF ORG WB, (MH661106N) COFFEE HALF CAFF WB ORG, (MH661108) COFFEE GROUND MORNING STAR ORG, (MH661109) COFFEE GRD ROASTER RESERVE ORG, (MH661109N) COFFEE GRD ROASTER RESERVE ORG, (MH661110) COFFEE GROUND FRENCH ROAST ORG, (MH661111) COFFEE GROUND FOUR SEASONS ORG, (MH661111N) COFFEE GROUND FOUR SEASONS ORG, (MH661112) DECAF COFFEE GROUND ORG, (MH661113) COFFEE GROUND HALF CAFF ORG, (MH661113N) COFFEE GROUND HALF CAFF ORG, (MH661114) GOFFEE GROUND HIGH VOLTAGE ORG, (MH6627) COFFEE ORG BREAKFAST BLEND WB, (MH6628) COFFEE ORG FRENCH WHOLE BEAN, (MH6630) COFFEE ORG MOCHA JAVA WB, (MH6631) COFFEE ORG POWER CAFE WB, (MH6633) COFFEE DECAF ORG SWISSWTR WB, (MH6634) COFFEE ORG FRENCH GROUND FR, (MH6652) COFFEE ORG BREAKFAST BLEND WB, (MH6654) COFFE ORG FOGBUSTER WB, (MH6655) COFFE ORG FRENCH WB, (MH6656) COFFEE ORG HI GROWN MEXICO WB, (MH6669) COFFEE ORG CHOCATAL GROUND, (MH6670) ESPRESSO ORG FAIR TRADE WB, (MH6675) COFFEE ORG BKFST BLND FT GRND, (MH6677) ORG MOCHA JAVA GROUND, (MH6683) COFFEE ORG CHOCATAL GROUND, (MH6687) COFFEE ORG PERU WHOLE BEAN, (MH6692) COFFEE ORG MOCHA JAVA WB, (MH670041) ORGANIC AUSSIE BITES, (MH680017) EVERYTHING SPICE FLATBREAD, (MH680018) OLIVE OIL SEL GRIS FLATBREAD, (MH680021) EVERYTHING SPICE FLATBREAD, (MH6818) OLIVE OIL SEL GRIS FLATBREAD, (MH6819) FLATBREAD SWEET ONION, (MH6820) FLATBREAD ROSEMARY, (MH702200) CHS CHEDDAR ORG MED LOAF, (MH7150) ORGANIC CORN TORTILLA 6, (MH740060) ORGANIC EVRYTHING WHEAT SPRTD BAGEL, (MH7448) ORGANIC BREAD WHEAT SPROUTED FRZN, (MH7449) MULTIGRAIN WHEAT SPROUTED FZN, (MH7451) ORGANIC BREAD FLAX SEED FRZN, (MH7455) ORGANIC BURGER BUN WHEAT SPRTD, (MH7456) ORGANIC WHEAT HOT DOG BUN SPROUTED, (MH7457) ORGANIC SPROUTED WHEAT BAGEL, (MH7458) ORGANIC WHEAT SESAME BAGEL SPRTD, (MH7459) ORGANIC BAGEL WHEAT CIN RAISIN SPRTD, (MH7463) ORGANIC NO SALT MULTIGRAIN SPRTD BREAD, (MH7464) ORGANIC LOW GLYCEMIC DIABETIC BREAD, (MH7468) ORGANIC BREAD CALIF SPROUTED FROZEN, (MH747100) ORGANIC THIN SLCD BREAD SPRTD WHT FLAX, (MH747101) ORGANIC THIN SLCD SPRTD WHT SONOMA SDS, (MH747102) ORGANIC THIN SLICED SPRTD WHOLE WHEAT, (MH7482) ORGANIC ONION POPPYSEED BAGEL, (MH7484) ORGANIC BREAD SOURDOUGH SLICED, (MH760404) APPLE JUICE ORGANIC, (MH7649) ORGANIC BREAD WHEAT RAISIN SPROUTED, (MH9703) EGGS ORGANIC BROWN LARGE, (MONIN997) SYRUP AGAVE NECTAR, (MT60232) ORGANIC GROUND TURKEY FRZ, (MT62651) ORG SMKD TURKEY BRST SLCD, (MT62652) ORG HONEY TURKEY BRST SLCD, (MTF1192) MILK COCONUT ORG SO DELICIOUS, (MTF1868) OIL COCONUT ORGANIC 14OZ, (MTF2173) OATS ORGANIC STEEL CUT BRM, (MTF3452) MILK ASEPTIC 1% ORG, (MTF3455) MILK ASEPTIC CHOC ORG, (NI1410) ORGANIC BALSAMIC VINEGAR, (NI1506) ORGANIC CITRUS BALSAMIC, (NI370530) ORGANIC JACK JALAPENO WEDGE, (NI370531) ORG BABY BELLA SHROOM WEDGE, (NI370532) ORGANIC SMOKEHOUSE WEDGE, (NI390359) CHOC DARK VEGAN CHIPS FT ORG, (NI520148) JUICE CHERRY TART ORGANIC, (NI530062) COCONUT SUGAR ORGANIC, (NI720301) ORG SICILIAN PISTACHIO CREAM, (NI750327) ORGANIC EVOO, (NWC2931) CHS MONTEREY JACK ORGANIC, (NWC7456) ORGANIC EARL GREY 100 CT, (NWC7478) ORGANIC BREAKFAST 1 LB, (NWC7482) ORGANIC EARL GREY 1 LB, (NWC7498) MOUNTAIN SPRING JASMINE 1 LB, (PRD0153) PRD ARUGULA WILD ORG, (PRD0162) AVOCADO HASS ORG, (PRD0549) PRD SPINACH BABY ORG, (PRD1206) PRD SPROUT DAIKON ORGANIC, (QZ101120) CHOC ORGANIC 52% SEMI SWEET, (SW10380) PRD NECTARINE YELLOW ORG, (SW10410) PRD PLUM SANTA ROSA ORG(, (SW10460) PRD PEARS WARREN ORG, (SW107820) SPC FENNEL POLLEN, (SW107820) SPC FENNEL POLLEN, (SW12800) PRD STRAWBERRY ORG, (SW23330) PRD MUSHROOM MAITAKE BRN ORG, (SW24580) PRD MUSHROOM CHEF MIX ORG, (SW24590) PRD MUSHROOM KING OYSTER ORG, (SW24750) PRD MUSHROOM SHIMEJI WHT ORG, (SW24990) PRD MUSHROOM SHIMEJI BRN ORG, (SW31180) PRD SPROUT SUNFLOWER ORG LCL, (SW31190) PRD SPROUT ALFALFA BLK ORG LCL, (SW31200) PRD SPROUT ALFALFA ORG LCL, (SW31310) PRD SPROUT RADISH ORG LCL, (SW31340) PRD PEA SHOOT RETAIL ORG LCL, (SW322410) VINEGAR APPLE CIDER RAW, (SW328100) CHS PRUFROCK CIDER WASHED, (SW328110) CHS EIDOLON, (SW328120) CHS BLUEBIRD, (SW344600) OAT MILK SWEETENED, (SW347530) BUTTER VEGAN CULTURED SALTED, (SW37890) PRD KALE MIXED BABY ORG, (SW50000) PRD SPROUT MUNG BEAN ORG LCL, (SW50010) PRD SPROUT MUNG BLK ORG LCL, (SW50320) TOFU SUPER FIRM, (SW70060) PRD APPLE GRANNY SMITH ORG, (SW70085) PRD APPLE GALA ORG, (SW70210) PRD RASPBERRY ORG, (SW70250) PRD BLUEBERRY ORG, (SW70260) PRD SPINACH BABY, (SW70450) PRD ARUGULA GREENS ORG, (SW70500) PRD BANANA ORG, (SW70570) PRD APPLE FUJI ORG, (SW70670) PRD LEMON ORG, (SW70940) PRD BLACKBERRY ORG, (SW71290) PRD STRAWBERRY ORG, (SW73020) PRD CARROT CELLO ORG CAL, (SW73030) PRD CARROT ORG, (SW73040) PRD CARROT BABY PEELED ORG, (SW73050) PRD CARROT ORG, (SW73070) PRD CAULIFLOWER ORG, (SW73075) PRD CARROT BABY PEEL RNBW ORG, (SW73110) PRD CELERY HEARTS ORG, (SW73220) PRD GREEN COLLARD ORG, (SW74100) PRD CARROT RAINBOW ORG, (SW74450) PRD LETTUCE ROMAINE HEART ORG, (SW75010) PRD CUCUMBER EUROPEAN ORG, (SW75310) PRD KALE TUSCAN ORG, (SW75370) PRD KALE ORG, (SW75380) PRD SPRING MIX MESCLUN ORG, (SW75550) PRD LETTUCE ROMAINE HEART ORG, (SW75820) PRD MUSHROOM CRIMINI ORG, (SW75830) PRD MUSHROOM MED ORG, (SW76040) PRD POTATO RED CELLO BAG ORG, (SW76070) PRD POTATO RUSSET CELLO BG ORG, (SW76090) PRD CELERY ORG, (SW78020) PRD TOMATO GRAPE RED ORG, (SW78030) PRD TOMATO HOT HOUSE ORG, (UF56119) ORGANIC PEANUT BUTTER CREAMY, (VN185707) GIUSTO ORGANIC COARSE POLENTA, (VN185708) GIUSTO SPELT ORGANIC FLOUR, (VN185709) FLOUR ORG WHOLE WHEAT HIGH PRO, (VN185712) GIUSTO OLD MILL ORGANIC, (VN185715) GIUSTO OAT BRAN ORGANIC, (VN185716) GIUSTO WHEAT BRAN HI-FIBER ORG, (VN185720) GIUSTO PASTRY FLOUR ORGANIC, (VN185723) GIUSTOS BAKERS CHOICE ORGANIC, (VN275001) ORGANIC BREAKFAST TEA 100 CT, (VN275002) ORGANIC DARJEELING TEA 100 CT, (VN275003) MLT ORGANIC EARL GREY #10004, (VN275005) MLT ORGANIC SPRING JASMINE, (VN275009) ORGANIC MINT MELANGE 100 CT, (VN275014) ORGANIC HOJICHA TEA 100 CT</t>
  </si>
  <si>
    <t>Certificate Numbers for Certified Products Under HANDLING Scope</t>
  </si>
  <si>
    <t>C0861237-NOPHDLR-1</t>
  </si>
  <si>
    <t>2520401</t>
  </si>
  <si>
    <t>C0501146-NOPHDLR-7</t>
  </si>
  <si>
    <t>C0810075-NOPHDS-1</t>
  </si>
  <si>
    <t>C0871763-NOPHDLR-1</t>
  </si>
  <si>
    <t>2207603</t>
  </si>
  <si>
    <t>112222(CDI)USDA</t>
  </si>
  <si>
    <t>090917(DMF)USDA.</t>
  </si>
  <si>
    <t>C0831369-NOPHDLR-2</t>
  </si>
  <si>
    <t>C0236369-NOPHDLR-8</t>
  </si>
  <si>
    <t>C0857842-NOPHDLR-1</t>
  </si>
  <si>
    <t>C0030549-NOPHDLR-9</t>
  </si>
  <si>
    <t>C0263778-NOPHDLR-7</t>
  </si>
  <si>
    <t>C0331841-NOPHDLR-8</t>
  </si>
  <si>
    <t>C0785273-NOPHDLR-3</t>
  </si>
  <si>
    <t>C0755180-NOPHDLR-3</t>
  </si>
  <si>
    <t>C0639390-NOPHDLR-5</t>
  </si>
  <si>
    <t>C0030160-NOPHDLR-6</t>
  </si>
  <si>
    <t>C0048410-NOPHDLR-7</t>
  </si>
  <si>
    <t>C0168321-NOPHDLR-7</t>
  </si>
  <si>
    <t>C0718670-NOPHDLR-4</t>
  </si>
  <si>
    <t>C0803761-NOPHDS-3</t>
  </si>
  <si>
    <t>25904</t>
  </si>
  <si>
    <t>C0030816-NOPHDLR-10</t>
  </si>
  <si>
    <t>C0235102-NOPHDLR-7</t>
  </si>
  <si>
    <t>C0272209-NOPHDLR-7</t>
  </si>
  <si>
    <t>C0265586-NOPHDLR-7</t>
  </si>
  <si>
    <t>C0552691-NOPHDLR-7</t>
  </si>
  <si>
    <t>072523(PPS)USDA.</t>
  </si>
  <si>
    <t>C0031713-NOPHDLR-8</t>
  </si>
  <si>
    <t>2425801</t>
  </si>
  <si>
    <t>C0818384-NOPHDS-3</t>
  </si>
  <si>
    <t>C0030788-NOPHDLR-7</t>
  </si>
  <si>
    <t>NOP-010435-2026</t>
  </si>
  <si>
    <t>C0834625-NOPHDLR-2</t>
  </si>
  <si>
    <t>NOP-009910-2025</t>
  </si>
  <si>
    <t>C0832298-NOPHDS-2</t>
  </si>
  <si>
    <t>C0818871-NOPHDS-1</t>
  </si>
  <si>
    <t>NPW84OCC</t>
  </si>
  <si>
    <t>C0687317-NOPHDLR-4</t>
  </si>
  <si>
    <t>NPX24BCC</t>
  </si>
  <si>
    <t>C0030710-NOPHDLR-7</t>
  </si>
  <si>
    <t>NPR58DCC</t>
  </si>
  <si>
    <t>NPR64NCC</t>
  </si>
  <si>
    <t>Physical Address: Street 1</t>
  </si>
  <si>
    <t>At least one of the two addresses (Physical or Mailing) is required</t>
  </si>
  <si>
    <t>7417 South Osborne Road</t>
  </si>
  <si>
    <t>9211 Gaither Road</t>
  </si>
  <si>
    <t>837 Darlington Rd</t>
  </si>
  <si>
    <t>1100 Key Highway East</t>
  </si>
  <si>
    <t>300 Belvidere Rd</t>
  </si>
  <si>
    <t>413 Ebenezer Church Rd</t>
  </si>
  <si>
    <t>31149 Old Ocean City Rd.</t>
  </si>
  <si>
    <t>6925 San Tomas Rd</t>
  </si>
  <si>
    <t>4450 Hargrove Drive</t>
  </si>
  <si>
    <t>2638 River Road</t>
  </si>
  <si>
    <t>25489 Towers Rd</t>
  </si>
  <si>
    <t>Round Top Road</t>
  </si>
  <si>
    <t>13692 Lexington Drive</t>
  </si>
  <si>
    <t>4653 Egypt Road</t>
  </si>
  <si>
    <t>1055 Hull Street</t>
  </si>
  <si>
    <t>1304 Continental Dr.</t>
  </si>
  <si>
    <t>16813 Yeoho Road</t>
  </si>
  <si>
    <t>5816E Jefferson Pike</t>
  </si>
  <si>
    <t>13250 Mid Atlantic Blvd.</t>
  </si>
  <si>
    <t>2100 Concord Blvd</t>
  </si>
  <si>
    <t>10570 Fountain School Road</t>
  </si>
  <si>
    <t>7540 Assateague Drive</t>
  </si>
  <si>
    <t>13279 Shallcross Wharf Rd</t>
  </si>
  <si>
    <t>4620 Mercedes Dr.</t>
  </si>
  <si>
    <t>11904 Old Marlboro Pike</t>
  </si>
  <si>
    <t>9001 Whiskey Bottom Rd.</t>
  </si>
  <si>
    <t>7460 Conowingo Ave.</t>
  </si>
  <si>
    <t>28038 Goldsborough Neck Road</t>
  </si>
  <si>
    <t>11917 Snug Harbor Lane</t>
  </si>
  <si>
    <t>4713 Cooper Road</t>
  </si>
  <si>
    <t>21726 Academy Terrace</t>
  </si>
  <si>
    <t>2714 North Old Bachman Valley Rd</t>
  </si>
  <si>
    <t>308 Theodore Road</t>
  </si>
  <si>
    <t>7971 Tar Bay Drive</t>
  </si>
  <si>
    <t>9001 New Hampshire Ave</t>
  </si>
  <si>
    <t>8176 Hollow Rd.</t>
  </si>
  <si>
    <t>3330 Henry G. Park Jr. Circle</t>
  </si>
  <si>
    <t>5701 York Road</t>
  </si>
  <si>
    <t>8305 Stayton Dr</t>
  </si>
  <si>
    <t>4827 Bethesda Ave. 2nd floor</t>
  </si>
  <si>
    <t>4028 Harney Road</t>
  </si>
  <si>
    <t>48322 Far Cry Road</t>
  </si>
  <si>
    <t>10118 Augustine Herman Hwy</t>
  </si>
  <si>
    <t>650 Harrington Rd</t>
  </si>
  <si>
    <t>2730 Wilmarco Avenue</t>
  </si>
  <si>
    <t>8800-P Kelso Drive</t>
  </si>
  <si>
    <t>11102 McCormick Road</t>
  </si>
  <si>
    <t>96 Charles Johnson Farm Lane</t>
  </si>
  <si>
    <t>4855 Broad Run Road</t>
  </si>
  <si>
    <t>3800 Hampstead Mexico Road</t>
  </si>
  <si>
    <t>8230 Preston Ct Ste E</t>
  </si>
  <si>
    <t>13631Glissans Mill Road</t>
  </si>
  <si>
    <t>8580 Old Dorsey Run Road</t>
  </si>
  <si>
    <t>6200 Columbia Park Road</t>
  </si>
  <si>
    <t>1400 Greenspring Valley Rd</t>
  </si>
  <si>
    <t>11501 Pocomoke Court</t>
  </si>
  <si>
    <t>19534 Reidtown Rd.</t>
  </si>
  <si>
    <t>Route 27 and Hahn Road</t>
  </si>
  <si>
    <t>103 Houck Rd</t>
  </si>
  <si>
    <t>6903 Rockledge Drive, Suite 800</t>
  </si>
  <si>
    <t>5718 York Road</t>
  </si>
  <si>
    <t>563 Theodore Rd</t>
  </si>
  <si>
    <t>21029 Gunpowder Road</t>
  </si>
  <si>
    <t>5903 Holter Rd</t>
  </si>
  <si>
    <t>5790 Garrett Highway</t>
  </si>
  <si>
    <t>2250 Millington Rd</t>
  </si>
  <si>
    <t>2104 Mount Ephriam Road</t>
  </si>
  <si>
    <t>9601 Chapel Road</t>
  </si>
  <si>
    <t>13734 Baldwin Mill Road</t>
  </si>
  <si>
    <t>7481 Coca Cola Drive</t>
  </si>
  <si>
    <t>4609 Richlynn Drive</t>
  </si>
  <si>
    <t>1 Mercedes Drive</t>
  </si>
  <si>
    <t>20700 Darnestown Rd</t>
  </si>
  <si>
    <t>8004 Garrett Hwy</t>
  </si>
  <si>
    <t>100 Harborview Dr UNIT 906</t>
  </si>
  <si>
    <t>23989 Friendship Road</t>
  </si>
  <si>
    <t>1088 Posey Row Rd</t>
  </si>
  <si>
    <t>9400C Dublin Road</t>
  </si>
  <si>
    <t>7 South High Street</t>
  </si>
  <si>
    <t>6485 Cramer Lane</t>
  </si>
  <si>
    <t>6940 San Tomas Road</t>
  </si>
  <si>
    <t>2727 Pittman Drive</t>
  </si>
  <si>
    <t>7591 Montevideo Rd.</t>
  </si>
  <si>
    <t>23629 Land's End Road</t>
  </si>
  <si>
    <t>28595 Mary's Court</t>
  </si>
  <si>
    <t>81 Belvidere Rd</t>
  </si>
  <si>
    <t>1258 Maryland Ave</t>
  </si>
  <si>
    <t>232 S. Springdale Rd</t>
  </si>
  <si>
    <t>9200 Alaking Court</t>
  </si>
  <si>
    <t>281 Smouse Rd</t>
  </si>
  <si>
    <t>13761 Shallcross Wharf Rd</t>
  </si>
  <si>
    <t>13219 Maugansville Road</t>
  </si>
  <si>
    <t>3610 Commerce Drive, Suite 814</t>
  </si>
  <si>
    <t>1905 Ruthsburg Rd</t>
  </si>
  <si>
    <t>1029 E Gude Drive Suite 110</t>
  </si>
  <si>
    <t>35 South Carroll St.</t>
  </si>
  <si>
    <t>11100 McCormick Road</t>
  </si>
  <si>
    <t>21167 Millers Church Rd</t>
  </si>
  <si>
    <t>501 Zehner Road</t>
  </si>
  <si>
    <t>7170 Standard Drive</t>
  </si>
  <si>
    <t>6610 Amberton Drive Ste 101</t>
  </si>
  <si>
    <t>9700 Gravel Hill Rd</t>
  </si>
  <si>
    <t>7033 Ed Sears Road</t>
  </si>
  <si>
    <t>14331 Fairview Rd</t>
  </si>
  <si>
    <t>6701 Democracy Blvd., Suite 300.</t>
  </si>
  <si>
    <t>2439 Hughes Shop Rd</t>
  </si>
  <si>
    <t>2733 Buckeystown Pike</t>
  </si>
  <si>
    <t>2061 Blueribbon Rd</t>
  </si>
  <si>
    <t>2183 Theodore Road</t>
  </si>
  <si>
    <t>20633 Mt. Zion Rd</t>
  </si>
  <si>
    <t>19718 Kirkwood Shop Rd</t>
  </si>
  <si>
    <t>10101 Molecular Dr. Suite 250</t>
  </si>
  <si>
    <t>24313 Newbury Rd.</t>
  </si>
  <si>
    <t>3010 Nieman Avenue</t>
  </si>
  <si>
    <t>3310 75th Avenue</t>
  </si>
  <si>
    <t>10720 Gilroy Road, Suite 1</t>
  </si>
  <si>
    <t>23217 Bayside Road</t>
  </si>
  <si>
    <t>2148 Rohrersville Rd</t>
  </si>
  <si>
    <t>5425 Mount Gilead Rd</t>
  </si>
  <si>
    <t>6906 Zion Church Rd, Salisbury</t>
  </si>
  <si>
    <t>6906 Zion Church Road</t>
  </si>
  <si>
    <t>37 Delaware Avenue</t>
  </si>
  <si>
    <t>521 Willow Street</t>
  </si>
  <si>
    <t>7805 Rappahannock Ave</t>
  </si>
  <si>
    <t>4201 Pulaski Highway</t>
  </si>
  <si>
    <t>8202 Blacks Mill Rd</t>
  </si>
  <si>
    <t>6735-A Business Parkway</t>
  </si>
  <si>
    <t>904 Woods Road</t>
  </si>
  <si>
    <t>13824 Bittinger Rd</t>
  </si>
  <si>
    <t>30475 River Rd.</t>
  </si>
  <si>
    <t>12745 Ridgely Road</t>
  </si>
  <si>
    <t>8265 Patuxent Range Road, Suite L</t>
  </si>
  <si>
    <t>9401 Eagle Ridge Dr.</t>
  </si>
  <si>
    <t>2313 New Design Rd</t>
  </si>
  <si>
    <t>23400 Ridge Road</t>
  </si>
  <si>
    <t>1413 Tangier Drive</t>
  </si>
  <si>
    <t>7461 Coca Cola Drive</t>
  </si>
  <si>
    <t>15209 Mud College Road</t>
  </si>
  <si>
    <t>618 Dover Road</t>
  </si>
  <si>
    <t>14842 Sixes Bridge Road</t>
  </si>
  <si>
    <t>1935 Reservoir Rd.</t>
  </si>
  <si>
    <t>8203 Fischer Rd.</t>
  </si>
  <si>
    <t>Barnesville Road 18040</t>
  </si>
  <si>
    <t>13531 Cearfoss Pike</t>
  </si>
  <si>
    <t>3915 Bark Hill Rd</t>
  </si>
  <si>
    <t>1101 Business Parkway South</t>
  </si>
  <si>
    <t>601 Main St</t>
  </si>
  <si>
    <t>24 Schilling Road</t>
  </si>
  <si>
    <t>12313 Village Square Terrace</t>
  </si>
  <si>
    <t>7001 Quad Avenue</t>
  </si>
  <si>
    <t>899 Airport park rd Suite B</t>
  </si>
  <si>
    <t>2950 Garrett Road</t>
  </si>
  <si>
    <t>3211 Mayberry Road</t>
  </si>
  <si>
    <t>8375 Patuxent Range Road</t>
  </si>
  <si>
    <t>533 Springhill Rd</t>
  </si>
  <si>
    <t>1290 Prince Georges Blvd</t>
  </si>
  <si>
    <t>3003 Montebello Terrace</t>
  </si>
  <si>
    <t>13279 Turners Creek Rd</t>
  </si>
  <si>
    <t>test</t>
  </si>
  <si>
    <t>8441-B Dorsey Run Rd</t>
  </si>
  <si>
    <t>7477 Candlewood Rd</t>
  </si>
  <si>
    <t>8477 Dorsey Run Rd.</t>
  </si>
  <si>
    <t>18021 Bowie Mill Road</t>
  </si>
  <si>
    <t>19715 Zion Rd</t>
  </si>
  <si>
    <t>902 Woods Rd.</t>
  </si>
  <si>
    <t>160 Church Lane</t>
  </si>
  <si>
    <t>23433 Grovewood Court</t>
  </si>
  <si>
    <t>200 Thomas Rd</t>
  </si>
  <si>
    <t>501 Chesapeake Park Plaza</t>
  </si>
  <si>
    <t>7438 Garrett Hwy</t>
  </si>
  <si>
    <t>1304 Continental Drive</t>
  </si>
  <si>
    <t>340 Old Bay Lane</t>
  </si>
  <si>
    <t>5323 Tuscarora Road</t>
  </si>
  <si>
    <t>30921 Martin Court</t>
  </si>
  <si>
    <t>2130 Cecilton Warwick Road</t>
  </si>
  <si>
    <t>Wilkenson Road</t>
  </si>
  <si>
    <t>90 Lynndale Road</t>
  </si>
  <si>
    <t>1555 Cabin Branch Dr.</t>
  </si>
  <si>
    <t>10227 Southard Dr Suite B</t>
  </si>
  <si>
    <t>22380 Dover Bridge Rd</t>
  </si>
  <si>
    <t>6219 Harley Road</t>
  </si>
  <si>
    <t>20807 Leiters Mill Rd</t>
  </si>
  <si>
    <t>3912 Kincaid Terrace</t>
  </si>
  <si>
    <t>Physical Address: Street 2</t>
  </si>
  <si>
    <t>Suite 100</t>
  </si>
  <si>
    <t>Suite J</t>
  </si>
  <si>
    <t>Building B Unit 107</t>
  </si>
  <si>
    <t>Suite 10</t>
  </si>
  <si>
    <t>Suite D</t>
  </si>
  <si>
    <t>Suite 200</t>
  </si>
  <si>
    <t>Unit 1</t>
  </si>
  <si>
    <t>Suite 302</t>
  </si>
  <si>
    <t>Suite C</t>
  </si>
  <si>
    <t>Physical Address: City</t>
  </si>
  <si>
    <t>Required (US)</t>
  </si>
  <si>
    <t>Upper Marlboro</t>
  </si>
  <si>
    <t>Gaithersburg</t>
  </si>
  <si>
    <t>Darlington</t>
  </si>
  <si>
    <t>Baltimore</t>
  </si>
  <si>
    <t>Perryville</t>
  </si>
  <si>
    <t>Rising Sun</t>
  </si>
  <si>
    <t>Salisbury</t>
  </si>
  <si>
    <t>Elkridge</t>
  </si>
  <si>
    <t>Lanham</t>
  </si>
  <si>
    <t>Grantsville</t>
  </si>
  <si>
    <t>Denton</t>
  </si>
  <si>
    <t>Chestertown</t>
  </si>
  <si>
    <t>Mount Airy</t>
  </si>
  <si>
    <t>Cambridge</t>
  </si>
  <si>
    <t>Abingdon</t>
  </si>
  <si>
    <t>Sparks</t>
  </si>
  <si>
    <t>Frederick</t>
  </si>
  <si>
    <t>Laurel</t>
  </si>
  <si>
    <t>Crofton</t>
  </si>
  <si>
    <t>Union Bridge</t>
  </si>
  <si>
    <t>Jessup</t>
  </si>
  <si>
    <t>Kennedyville</t>
  </si>
  <si>
    <t>Belcamp</t>
  </si>
  <si>
    <t>Easton</t>
  </si>
  <si>
    <t>Williamsport</t>
  </si>
  <si>
    <t>Eden</t>
  </si>
  <si>
    <t>Hagerstown</t>
  </si>
  <si>
    <t>Westminster</t>
  </si>
  <si>
    <t>Port Deposit</t>
  </si>
  <si>
    <t>Silver Springs</t>
  </si>
  <si>
    <t>Middletown</t>
  </si>
  <si>
    <t>Bethesda</t>
  </si>
  <si>
    <t>Taneytown</t>
  </si>
  <si>
    <t>Lexington Park</t>
  </si>
  <si>
    <t>Hunt Valley</t>
  </si>
  <si>
    <t>Jefferson</t>
  </si>
  <si>
    <t>Hampstead</t>
  </si>
  <si>
    <t>Hyattsville</t>
  </si>
  <si>
    <t>Stevenson</t>
  </si>
  <si>
    <t>Middle River</t>
  </si>
  <si>
    <t>Manchester</t>
  </si>
  <si>
    <t>Oakland</t>
  </si>
  <si>
    <t>Millington</t>
  </si>
  <si>
    <t>Adamstown</t>
  </si>
  <si>
    <t>Baldwin</t>
  </si>
  <si>
    <t>Hanover</t>
  </si>
  <si>
    <t>Dickerson</t>
  </si>
  <si>
    <t>Preston</t>
  </si>
  <si>
    <t>Walkersville</t>
  </si>
  <si>
    <t>Keymar</t>
  </si>
  <si>
    <t>Silver Spring</t>
  </si>
  <si>
    <t>New Windsor</t>
  </si>
  <si>
    <t>Capitol Heights</t>
  </si>
  <si>
    <t>Queen Anne</t>
  </si>
  <si>
    <t>Rockville</t>
  </si>
  <si>
    <t>Woodsboro</t>
  </si>
  <si>
    <t>Clear Spring</t>
  </si>
  <si>
    <t>North East</t>
  </si>
  <si>
    <t>Freeland</t>
  </si>
  <si>
    <t>White Hall</t>
  </si>
  <si>
    <t>Landover</t>
  </si>
  <si>
    <t>Leonardtown</t>
  </si>
  <si>
    <t>Knoxville</t>
  </si>
  <si>
    <t>Reisterstown</t>
  </si>
  <si>
    <t>Maryland</t>
  </si>
  <si>
    <t>Hurlock</t>
  </si>
  <si>
    <t>Thurmont</t>
  </si>
  <si>
    <t>Greensboro</t>
  </si>
  <si>
    <t>Bathesda</t>
  </si>
  <si>
    <t>Germantown</t>
  </si>
  <si>
    <t>Emmitsburg</t>
  </si>
  <si>
    <t>Sparrows Point</t>
  </si>
  <si>
    <t>Barnesville</t>
  </si>
  <si>
    <t>Glen Burnie</t>
  </si>
  <si>
    <t>Derwood</t>
  </si>
  <si>
    <t>Brookeville</t>
  </si>
  <si>
    <t>Cockeysville</t>
  </si>
  <si>
    <t>Centreville</t>
  </si>
  <si>
    <t>Abington</t>
  </si>
  <si>
    <t>Havre de Grace</t>
  </si>
  <si>
    <t>Tuscarora</t>
  </si>
  <si>
    <t>Princess Anne</t>
  </si>
  <si>
    <t>Warwick</t>
  </si>
  <si>
    <t>Beltsville</t>
  </si>
  <si>
    <t>Kensington</t>
  </si>
  <si>
    <t>Physical Address: State/Province</t>
  </si>
  <si>
    <t>Physical Address: Country</t>
  </si>
  <si>
    <t>United States of America (the)</t>
  </si>
  <si>
    <t>Physical Address: ZIP/ Postal Code</t>
  </si>
  <si>
    <t>20772</t>
  </si>
  <si>
    <t>20877</t>
  </si>
  <si>
    <t>21034</t>
  </si>
  <si>
    <t>21230</t>
  </si>
  <si>
    <t>21903</t>
  </si>
  <si>
    <t>21911</t>
  </si>
  <si>
    <t>21804</t>
  </si>
  <si>
    <t>21075</t>
  </si>
  <si>
    <t>20706</t>
  </si>
  <si>
    <t>21536</t>
  </si>
  <si>
    <t>21629</t>
  </si>
  <si>
    <t>21620</t>
  </si>
  <si>
    <t>21771</t>
  </si>
  <si>
    <t>21613</t>
  </si>
  <si>
    <t>21009</t>
  </si>
  <si>
    <t>21152</t>
  </si>
  <si>
    <t>21703</t>
  </si>
  <si>
    <t>20708</t>
  </si>
  <si>
    <t>21114</t>
  </si>
  <si>
    <t>21791</t>
  </si>
  <si>
    <t>20794</t>
  </si>
  <si>
    <t>21645</t>
  </si>
  <si>
    <t>21017</t>
  </si>
  <si>
    <t>20723</t>
  </si>
  <si>
    <t>21601</t>
  </si>
  <si>
    <t>21795</t>
  </si>
  <si>
    <t>21822</t>
  </si>
  <si>
    <t>21740</t>
  </si>
  <si>
    <t>21157</t>
  </si>
  <si>
    <t>21904</t>
  </si>
  <si>
    <t>20903</t>
  </si>
  <si>
    <t>21769</t>
  </si>
  <si>
    <t>21215</t>
  </si>
  <si>
    <t>21212</t>
  </si>
  <si>
    <t>20814</t>
  </si>
  <si>
    <t>21787</t>
  </si>
  <si>
    <t>20653</t>
  </si>
  <si>
    <t>21223</t>
  </si>
  <si>
    <t>21221</t>
  </si>
  <si>
    <t>21031</t>
  </si>
  <si>
    <t>21755</t>
  </si>
  <si>
    <t>21074</t>
  </si>
  <si>
    <t>20785</t>
  </si>
  <si>
    <t>21153-0119</t>
  </si>
  <si>
    <t>21220</t>
  </si>
  <si>
    <t>21742</t>
  </si>
  <si>
    <t>21158</t>
  </si>
  <si>
    <t>20817</t>
  </si>
  <si>
    <t>21102</t>
  </si>
  <si>
    <t>21550</t>
  </si>
  <si>
    <t>21651</t>
  </si>
  <si>
    <t>21710</t>
  </si>
  <si>
    <t>21013</t>
  </si>
  <si>
    <t>21076</t>
  </si>
  <si>
    <t>20847</t>
  </si>
  <si>
    <t>21655</t>
  </si>
  <si>
    <t>21793</t>
  </si>
  <si>
    <t>21202</t>
  </si>
  <si>
    <t>21757</t>
  </si>
  <si>
    <t>20910</t>
  </si>
  <si>
    <t>21776</t>
  </si>
  <si>
    <t>20743</t>
  </si>
  <si>
    <t>21227</t>
  </si>
  <si>
    <t>21675</t>
  </si>
  <si>
    <t>10850</t>
  </si>
  <si>
    <t>21701</t>
  </si>
  <si>
    <t>21798</t>
  </si>
  <si>
    <t>20842</t>
  </si>
  <si>
    <t>21722</t>
  </si>
  <si>
    <t>21901</t>
  </si>
  <si>
    <t>21053</t>
  </si>
  <si>
    <t>21161</t>
  </si>
  <si>
    <t>20850</t>
  </si>
  <si>
    <t>20882</t>
  </si>
  <si>
    <t>20650</t>
  </si>
  <si>
    <t>21758</t>
  </si>
  <si>
    <t>21136</t>
  </si>
  <si>
    <t>21643</t>
  </si>
  <si>
    <t>21801</t>
  </si>
  <si>
    <t>21224</t>
  </si>
  <si>
    <t>21788</t>
  </si>
  <si>
    <t>21639</t>
  </si>
  <si>
    <t>20876</t>
  </si>
  <si>
    <t>21727</t>
  </si>
  <si>
    <t>21219</t>
  </si>
  <si>
    <t>21222</t>
  </si>
  <si>
    <t>20838</t>
  </si>
  <si>
    <t>21971</t>
  </si>
  <si>
    <t>21031-1105</t>
  </si>
  <si>
    <t>20852</t>
  </si>
  <si>
    <t>21237</t>
  </si>
  <si>
    <t>21061</t>
  </si>
  <si>
    <t>20774</t>
  </si>
  <si>
    <t>21214</t>
  </si>
  <si>
    <t>21225</t>
  </si>
  <si>
    <t>20855</t>
  </si>
  <si>
    <t>20833</t>
  </si>
  <si>
    <t>21030</t>
  </si>
  <si>
    <t>21617</t>
  </si>
  <si>
    <t>21078</t>
  </si>
  <si>
    <t>21790</t>
  </si>
  <si>
    <t>21853</t>
  </si>
  <si>
    <t>21912</t>
  </si>
  <si>
    <t>20705</t>
  </si>
  <si>
    <t>20895</t>
  </si>
  <si>
    <t>County Code</t>
  </si>
  <si>
    <t>071</t>
  </si>
  <si>
    <t>011</t>
  </si>
  <si>
    <t>035</t>
  </si>
  <si>
    <t>021</t>
  </si>
  <si>
    <t>019</t>
  </si>
  <si>
    <t>059</t>
  </si>
  <si>
    <t>033</t>
  </si>
  <si>
    <t>029</t>
  </si>
  <si>
    <t>027</t>
  </si>
  <si>
    <t>041</t>
  </si>
  <si>
    <t>043</t>
  </si>
  <si>
    <t>510</t>
  </si>
  <si>
    <t>031</t>
  </si>
  <si>
    <t>013</t>
  </si>
  <si>
    <t>037</t>
  </si>
  <si>
    <t>023</t>
  </si>
  <si>
    <t>003</t>
  </si>
  <si>
    <t>039</t>
  </si>
  <si>
    <t>County</t>
  </si>
  <si>
    <t>Wicomico County</t>
  </si>
  <si>
    <t>Caroline County</t>
  </si>
  <si>
    <t>Queen Anne's County</t>
  </si>
  <si>
    <t>Frederick County</t>
  </si>
  <si>
    <t>Dorchester County</t>
  </si>
  <si>
    <t>Baltimore County</t>
  </si>
  <si>
    <t>Prince George's County</t>
  </si>
  <si>
    <t>Kent County</t>
  </si>
  <si>
    <t>Harford County</t>
  </si>
  <si>
    <t>Howard County</t>
  </si>
  <si>
    <t>Talbot County</t>
  </si>
  <si>
    <t>Washington County</t>
  </si>
  <si>
    <t>Cecil County</t>
  </si>
  <si>
    <t>Baltimore city</t>
  </si>
  <si>
    <t>Montgomery County</t>
  </si>
  <si>
    <t>Carroll County</t>
  </si>
  <si>
    <t>St. Mary's County</t>
  </si>
  <si>
    <t>Garrett County</t>
  </si>
  <si>
    <t>Anne Arundel County</t>
  </si>
  <si>
    <t>Somerset County</t>
  </si>
  <si>
    <t>Mailing Address: Street 1</t>
  </si>
  <si>
    <t>11616 Bonaventure Drive</t>
  </si>
  <si>
    <t>1 North Clematis Street</t>
  </si>
  <si>
    <t>31149 Old Ocean City Rd</t>
  </si>
  <si>
    <t>314 Lexington Rd</t>
  </si>
  <si>
    <t>155 Food Center Drive</t>
  </si>
  <si>
    <t>841 McGinnes Rd</t>
  </si>
  <si>
    <t>P.O. Box 329</t>
  </si>
  <si>
    <t>10639 Chesterville Road</t>
  </si>
  <si>
    <t>10200 Worton Road</t>
  </si>
  <si>
    <t>6710 Picnic Woods Rd.</t>
  </si>
  <si>
    <t>5701 Tacony Street</t>
  </si>
  <si>
    <t>3630 Poffenberger Rd</t>
  </si>
  <si>
    <t>PO Box 38</t>
  </si>
  <si>
    <t>2110 Executive Drive</t>
  </si>
  <si>
    <t>5619A Holter Road</t>
  </si>
  <si>
    <t>1905 Clarkson Way</t>
  </si>
  <si>
    <t>5 Westbrook Corporate Center</t>
  </si>
  <si>
    <t>8018 Garrett Hwy</t>
  </si>
  <si>
    <t>5457 Twin Knolls Road Suite 300</t>
  </si>
  <si>
    <t>13919 Equitable Rd.</t>
  </si>
  <si>
    <t>14738 Warfordsburg Road</t>
  </si>
  <si>
    <t>3500 S Clark St</t>
  </si>
  <si>
    <t>7817 Rock Jim Road</t>
  </si>
  <si>
    <t>PO Box 546</t>
  </si>
  <si>
    <t>12797 Augustine Herman Hwy.</t>
  </si>
  <si>
    <t>12715 Galena Rd</t>
  </si>
  <si>
    <t>3610 Commerce Drive, Suite 410</t>
  </si>
  <si>
    <t>13309 West Beloit Newark Rd</t>
  </si>
  <si>
    <t>8565 Horseshoe Lane</t>
  </si>
  <si>
    <t>1801 A Portal St.</t>
  </si>
  <si>
    <t>PO Box 1189</t>
  </si>
  <si>
    <t>12745 Ridgely Rd</t>
  </si>
  <si>
    <t>PO Box 968</t>
  </si>
  <si>
    <t>2900 Woodbridge Ave</t>
  </si>
  <si>
    <t>1500 Citywest Blvd., Suite 425</t>
  </si>
  <si>
    <t>18040 Barnesville Road</t>
  </si>
  <si>
    <t>2932 Basehores Mill Rd</t>
  </si>
  <si>
    <t>532 Baltimore Blvd</t>
  </si>
  <si>
    <t>8520 Corridor Road</t>
  </si>
  <si>
    <t>1600 Northwest 163rd Street</t>
  </si>
  <si>
    <t>1000 Nicollet Mall</t>
  </si>
  <si>
    <t>1405 Tangier Dr Unit D, Middle River</t>
  </si>
  <si>
    <t>8477 Dorsey Run Road</t>
  </si>
  <si>
    <t>7455 F New Ridge Rd</t>
  </si>
  <si>
    <t>P.O. Box 2003</t>
  </si>
  <si>
    <t>18101 Bowie Mill Road</t>
  </si>
  <si>
    <t>3 Duke Court</t>
  </si>
  <si>
    <t>PO Box 249</t>
  </si>
  <si>
    <t>1332 Colora Road</t>
  </si>
  <si>
    <t>115 Corsica St.</t>
  </si>
  <si>
    <t>37 Speedway Avenue</t>
  </si>
  <si>
    <t>PO Box 228</t>
  </si>
  <si>
    <t>4610 Mercedes Dr. Suite 210</t>
  </si>
  <si>
    <t>6920 Tudsbury Road</t>
  </si>
  <si>
    <t>700 Priestford Road</t>
  </si>
  <si>
    <t>4820 Seton Drive Suite L</t>
  </si>
  <si>
    <t>Mailing Address: Street 2</t>
  </si>
  <si>
    <t>Suite 1</t>
  </si>
  <si>
    <t>Ste 409</t>
  </si>
  <si>
    <t>#K</t>
  </si>
  <si>
    <t>Mailing Address: City</t>
  </si>
  <si>
    <t>West Palm Beach</t>
  </si>
  <si>
    <t>Richmond</t>
  </si>
  <si>
    <t>Bronx</t>
  </si>
  <si>
    <t>Philadelphia</t>
  </si>
  <si>
    <t>New Oxford</t>
  </si>
  <si>
    <t>Westchester</t>
  </si>
  <si>
    <t>Columbia</t>
  </si>
  <si>
    <t>Cerritos</t>
  </si>
  <si>
    <t>Hancock</t>
  </si>
  <si>
    <t>Arlington</t>
  </si>
  <si>
    <t>Stewartstown</t>
  </si>
  <si>
    <t>Galena</t>
  </si>
  <si>
    <t>Halethorpe</t>
  </si>
  <si>
    <t>Brodhead</t>
  </si>
  <si>
    <t>Potomac</t>
  </si>
  <si>
    <t>Clarksburg</t>
  </si>
  <si>
    <t>Edison</t>
  </si>
  <si>
    <t>Houston</t>
  </si>
  <si>
    <t>Savage</t>
  </si>
  <si>
    <t>Miami</t>
  </si>
  <si>
    <t>Minneapolis</t>
  </si>
  <si>
    <t>Colora</t>
  </si>
  <si>
    <t>Chico</t>
  </si>
  <si>
    <t>Hinton</t>
  </si>
  <si>
    <t>Windsor Mill</t>
  </si>
  <si>
    <t>Churchville</t>
  </si>
  <si>
    <t>Mailing Address: State/Province</t>
  </si>
  <si>
    <t>Florida</t>
  </si>
  <si>
    <t>Virginia</t>
  </si>
  <si>
    <t>New York</t>
  </si>
  <si>
    <t>Pennsylvania</t>
  </si>
  <si>
    <t>North Carolina</t>
  </si>
  <si>
    <t>Illinois</t>
  </si>
  <si>
    <t>California</t>
  </si>
  <si>
    <t>Wisconsin</t>
  </si>
  <si>
    <t>New Jersey</t>
  </si>
  <si>
    <t>Texas</t>
  </si>
  <si>
    <t>Minnesota</t>
  </si>
  <si>
    <t>Mailing Address: Country</t>
  </si>
  <si>
    <t>Mailing Address: ZIP/ Postal Code</t>
  </si>
  <si>
    <t>33401</t>
  </si>
  <si>
    <t>23226</t>
  </si>
  <si>
    <t>10474</t>
  </si>
  <si>
    <t>21791-0329</t>
  </si>
  <si>
    <t>19135</t>
  </si>
  <si>
    <t>17350</t>
  </si>
  <si>
    <t>28147</t>
  </si>
  <si>
    <t>21755-8508</t>
  </si>
  <si>
    <t>60154</t>
  </si>
  <si>
    <t>21405</t>
  </si>
  <si>
    <t>90703</t>
  </si>
  <si>
    <t>21750</t>
  </si>
  <si>
    <t>22202</t>
  </si>
  <si>
    <t>17363</t>
  </si>
  <si>
    <t>21635</t>
  </si>
  <si>
    <t>53520</t>
  </si>
  <si>
    <t>20854</t>
  </si>
  <si>
    <t>20871</t>
  </si>
  <si>
    <t>08837</t>
  </si>
  <si>
    <t>77042</t>
  </si>
  <si>
    <t>20763</t>
  </si>
  <si>
    <t>33169</t>
  </si>
  <si>
    <t>55402</t>
  </si>
  <si>
    <t>21917</t>
  </si>
  <si>
    <t>95928</t>
  </si>
  <si>
    <t>22831</t>
  </si>
  <si>
    <t>21244</t>
  </si>
  <si>
    <t>21028</t>
  </si>
  <si>
    <t>Phone</t>
  </si>
  <si>
    <t>301-806-0994</t>
  </si>
  <si>
    <t>301-258-7350</t>
  </si>
  <si>
    <t>717-786-2873</t>
  </si>
  <si>
    <t>(410)783-8632</t>
  </si>
  <si>
    <t>443-947-0659</t>
  </si>
  <si>
    <t>(704)787-0329</t>
  </si>
  <si>
    <t>804-400-9699</t>
  </si>
  <si>
    <t>(484)571-7160</t>
  </si>
  <si>
    <t>301-895-3661</t>
  </si>
  <si>
    <t>410-310-6617</t>
  </si>
  <si>
    <t>410-778-2125</t>
  </si>
  <si>
    <t>443-386-4324</t>
  </si>
  <si>
    <t>443-521-1963</t>
  </si>
  <si>
    <t>(858)792-3531</t>
  </si>
  <si>
    <t>410-472-6764</t>
  </si>
  <si>
    <t>301-695-0260</t>
  </si>
  <si>
    <t>(301) 490-8624</t>
  </si>
  <si>
    <t>410-454-0102</t>
  </si>
  <si>
    <t>410-775-7649</t>
  </si>
  <si>
    <t>410-490-7262</t>
  </si>
  <si>
    <t>804-665-6353</t>
  </si>
  <si>
    <t>410-799-9900</t>
  </si>
  <si>
    <t>(410)799-0980</t>
  </si>
  <si>
    <t>443-463-1298</t>
  </si>
  <si>
    <t>410-810-0779</t>
  </si>
  <si>
    <t>301-988-3681</t>
  </si>
  <si>
    <t>443-880-2911</t>
  </si>
  <si>
    <t>301-739-7755</t>
  </si>
  <si>
    <t>717-353-5173</t>
  </si>
  <si>
    <t>(443) 731-1566</t>
  </si>
  <si>
    <t>301-739-7754</t>
  </si>
  <si>
    <t>410-799-4440</t>
  </si>
  <si>
    <t>(240)756-2625</t>
  </si>
  <si>
    <t>703-408-6297</t>
  </si>
  <si>
    <t>(410) 343-7665</t>
  </si>
  <si>
    <t>(301)404-2631</t>
  </si>
  <si>
    <t>443-846-3680</t>
  </si>
  <si>
    <t>301-481-6832</t>
  </si>
  <si>
    <t>410-778-2372</t>
  </si>
  <si>
    <t>410-658-2429</t>
  </si>
  <si>
    <t>(410)574-4101</t>
  </si>
  <si>
    <t>(410)771-7036</t>
  </si>
  <si>
    <t>540-905-5688</t>
  </si>
  <si>
    <t>240-285-5307</t>
  </si>
  <si>
    <t>(800)365-3229</t>
  </si>
  <si>
    <t>9959022735</t>
  </si>
  <si>
    <t>717-353-5871</t>
  </si>
  <si>
    <t>(301)543-6133</t>
  </si>
  <si>
    <t>410-486-2405</t>
  </si>
  <si>
    <t>(443)772-2433</t>
  </si>
  <si>
    <t>301-992-7685</t>
  </si>
  <si>
    <t>(410)848-4200</t>
  </si>
  <si>
    <t>202-288-6565</t>
  </si>
  <si>
    <t>(202)-681-2471</t>
  </si>
  <si>
    <t>410-929-1843</t>
  </si>
  <si>
    <t>443-309-4887</t>
  </si>
  <si>
    <t>410-239-7781</t>
  </si>
  <si>
    <t>240-529-4000</t>
  </si>
  <si>
    <t>301-616-4381</t>
  </si>
  <si>
    <t>410-708-3105</t>
  </si>
  <si>
    <t>301-461-6574</t>
  </si>
  <si>
    <t>410-596-7007</t>
  </si>
  <si>
    <t>443-386-7619</t>
  </si>
  <si>
    <t>(410)273-7300</t>
  </si>
  <si>
    <t>240-750-3124</t>
  </si>
  <si>
    <t>301-616-4826</t>
  </si>
  <si>
    <t>646-583-5616</t>
  </si>
  <si>
    <t>410-463-3407</t>
  </si>
  <si>
    <t>301-895-5147</t>
  </si>
  <si>
    <t>877-213-8565 x 2</t>
  </si>
  <si>
    <t>(562)926-4988</t>
  </si>
  <si>
    <t>(301) 588-1111</t>
  </si>
  <si>
    <t>800-247-8125</t>
  </si>
  <si>
    <t>920-672-2086</t>
  </si>
  <si>
    <t>410-778-1866</t>
  </si>
  <si>
    <t>(703)216-6022</t>
  </si>
  <si>
    <t>717-577-8809</t>
  </si>
  <si>
    <t>410-635-6161</t>
  </si>
  <si>
    <t>718-207-5767</t>
  </si>
  <si>
    <t>301-616-2904</t>
  </si>
  <si>
    <t>410-348-5688</t>
  </si>
  <si>
    <t>410-490-5976</t>
  </si>
  <si>
    <t>240-329-6002</t>
  </si>
  <si>
    <t>410-501-3461</t>
  </si>
  <si>
    <t>607-742-3162</t>
  </si>
  <si>
    <t>301-830-2841</t>
  </si>
  <si>
    <t>202-557-9914</t>
  </si>
  <si>
    <t>(410)527-6358</t>
  </si>
  <si>
    <t>301-790-2008</t>
  </si>
  <si>
    <t>301-895-4210 ex 2</t>
  </si>
  <si>
    <t>(410) 684-4667</t>
  </si>
  <si>
    <t>301-816-1133</t>
  </si>
  <si>
    <t>410-207-0214</t>
  </si>
  <si>
    <t>240-469-8525</t>
  </si>
  <si>
    <t>+511 717 8723</t>
  </si>
  <si>
    <t>443-340-7212</t>
  </si>
  <si>
    <t>301-983-2167</t>
  </si>
  <si>
    <t>301-616-2420</t>
  </si>
  <si>
    <t>443-309-6479</t>
  </si>
  <si>
    <t>443-605-3063</t>
  </si>
  <si>
    <t>410-371-3106</t>
  </si>
  <si>
    <t>301-461-9372</t>
  </si>
  <si>
    <t>240-517-8339</t>
  </si>
  <si>
    <t>(410)646-5200</t>
  </si>
  <si>
    <t>301-618-5459</t>
  </si>
  <si>
    <t>(410)527-3870</t>
  </si>
  <si>
    <t>410-633-2230</t>
  </si>
  <si>
    <t>240-538-3670</t>
  </si>
  <si>
    <t>301-491-0202</t>
  </si>
  <si>
    <t>443-307-1053</t>
  </si>
  <si>
    <t>253-335-4887</t>
  </si>
  <si>
    <t>(252) 335-4887</t>
  </si>
  <si>
    <t>(410)943-0517</t>
  </si>
  <si>
    <t>443-296-7880</t>
  </si>
  <si>
    <t>(410)276-6900</t>
  </si>
  <si>
    <t>240-483-2893</t>
  </si>
  <si>
    <t>2484255014</t>
  </si>
  <si>
    <t>(410) 901-8625</t>
  </si>
  <si>
    <t>(301) 501 7787</t>
  </si>
  <si>
    <t>215-870-0422</t>
  </si>
  <si>
    <t>415-533-3106</t>
  </si>
  <si>
    <t>410-312-5292</t>
  </si>
  <si>
    <t>240-416-0714</t>
  </si>
  <si>
    <t>301-916-2216</t>
  </si>
  <si>
    <t>443-490-7569</t>
  </si>
  <si>
    <t>301-471-6389</t>
  </si>
  <si>
    <t>410-310-9113</t>
  </si>
  <si>
    <t>240-405-2162</t>
  </si>
  <si>
    <t>(201)823-5272</t>
  </si>
  <si>
    <t>443-690-6160</t>
  </si>
  <si>
    <t>(240) 688-0380</t>
  </si>
  <si>
    <t>301-739-1206</t>
  </si>
  <si>
    <t>410-756-1478</t>
  </si>
  <si>
    <t>(410)848-5105</t>
  </si>
  <si>
    <t>410-635-8754</t>
  </si>
  <si>
    <t>443-812-0763</t>
  </si>
  <si>
    <t>(410)771-7456</t>
  </si>
  <si>
    <t>703-209-1815</t>
  </si>
  <si>
    <t>(305)627-1258</t>
  </si>
  <si>
    <t>(612) 868-3911</t>
  </si>
  <si>
    <t>443-845-7171</t>
  </si>
  <si>
    <t>717-529-2113</t>
  </si>
  <si>
    <t>410-658-0533</t>
  </si>
  <si>
    <t>(301)291-3200</t>
  </si>
  <si>
    <t>443-992-4388</t>
  </si>
  <si>
    <t>4107378333</t>
  </si>
  <si>
    <t>410-348-5182</t>
  </si>
  <si>
    <t>(240)554-6220</t>
  </si>
  <si>
    <t>410-691-9911</t>
  </si>
  <si>
    <t>410-799-5700</t>
  </si>
  <si>
    <t>301-788-4397</t>
  </si>
  <si>
    <t>202-412-5698</t>
  </si>
  <si>
    <t>410-221-8979</t>
  </si>
  <si>
    <t>410-667-6200</t>
  </si>
  <si>
    <t>4106584820</t>
  </si>
  <si>
    <t>443-988-1853</t>
  </si>
  <si>
    <t>410-574-4500</t>
  </si>
  <si>
    <t>301-616-2580</t>
  </si>
  <si>
    <t>(410)939-1403</t>
  </si>
  <si>
    <t>540-830-4380</t>
  </si>
  <si>
    <t>+16623126643</t>
  </si>
  <si>
    <t>410-651-7731</t>
  </si>
  <si>
    <t>410-944-3888</t>
  </si>
  <si>
    <t>240-281-6107</t>
  </si>
  <si>
    <t>443-417-5535</t>
  </si>
  <si>
    <t>301-616-0906</t>
  </si>
  <si>
    <t>301-683-0030</t>
  </si>
  <si>
    <t>832-853-0549</t>
  </si>
  <si>
    <t>8626845018</t>
  </si>
  <si>
    <t>401-451-4110</t>
  </si>
  <si>
    <t>301-371-4814</t>
  </si>
  <si>
    <t>301-739-5258</t>
  </si>
  <si>
    <t>315-345-4720</t>
  </si>
  <si>
    <t>Email</t>
  </si>
  <si>
    <t>vlorem@freshtablegardens.com</t>
  </si>
  <si>
    <t>msijercic@auifinefoods.com</t>
  </si>
  <si>
    <t>tabatha.milligan@perdue.com</t>
  </si>
  <si>
    <t>terence.shiple@artisansandvines.com</t>
  </si>
  <si>
    <t>cotero@baldorfood.com</t>
  </si>
  <si>
    <t>eodff96@gmail.com</t>
  </si>
  <si>
    <t>bluestemfarmsllc@icloud.com</t>
  </si>
  <si>
    <t>boldlovefarm@gmail.com</t>
  </si>
  <si>
    <t>jenniferfleming815@gmail.com</t>
  </si>
  <si>
    <t>bupp@bwcterminals.com</t>
  </si>
  <si>
    <t>giftcal@aol.com</t>
  </si>
  <si>
    <t>cavafoodsqa@cava.com</t>
  </si>
  <si>
    <t>kevin@cbrccoffee.com</t>
  </si>
  <si>
    <t>ekrause@capitalseaboard.com</t>
  </si>
  <si>
    <t>mcahall2@gmail.com</t>
  </si>
  <si>
    <t>clagettfarm@cbf.org</t>
  </si>
  <si>
    <t>annie.church@sysco.com</t>
  </si>
  <si>
    <t>maria@coosemansdc.com</t>
  </si>
  <si>
    <t>cleo@cottinghamfarm.com</t>
  </si>
  <si>
    <t>amyers@creafill.com</t>
  </si>
  <si>
    <t>cbdfarm@gmail.com</t>
  </si>
  <si>
    <t>aaron@cutfreshorganics.com</t>
  </si>
  <si>
    <t>chsmart@foodforlife.com</t>
  </si>
  <si>
    <t>MMoreno@freshdelmonte.com</t>
  </si>
  <si>
    <t>april.sung@deliziacorp.com</t>
  </si>
  <si>
    <t>nutsaboutberriesfarm@yahoo.com</t>
  </si>
  <si>
    <t>pshankar@dietzandwatson.com</t>
  </si>
  <si>
    <t>mjohnson@earthsenrichments.com</t>
  </si>
  <si>
    <t>import@eastlandfood.com</t>
  </si>
  <si>
    <t>kevin@eatthechange.com</t>
  </si>
  <si>
    <t>greta8bells@aol.com</t>
  </si>
  <si>
    <t>evenstarfarm@evenstarfarm.org</t>
  </si>
  <si>
    <t>fairhillfarms@gmail.com</t>
  </si>
  <si>
    <t>arthur.meulenberg@yahoo.com</t>
  </si>
  <si>
    <t>cauth@fpwmeats.com</t>
  </si>
  <si>
    <t>marie_anzalone@mccormick.com</t>
  </si>
  <si>
    <t>flyingplowfarm@gmail.com</t>
  </si>
  <si>
    <t>lacey@foxhavenfarm.org</t>
  </si>
  <si>
    <t>abrooks@fuchsna.com; mrichardson@fuchsna.com</t>
  </si>
  <si>
    <t>mrunal.l@srestaorganic.com</t>
  </si>
  <si>
    <t>dustin.gearhart@plainvillefarms.com</t>
  </si>
  <si>
    <t>carlos.arroyo@goldcrust.com</t>
  </si>
  <si>
    <t>koinoniaorganicfarm@yahoo.com</t>
  </si>
  <si>
    <t>quality@truecitrus.com</t>
  </si>
  <si>
    <t>ebycurvin@gmail.com</t>
  </si>
  <si>
    <t>ronnie@hahnsofwestminster.com</t>
  </si>
  <si>
    <t>sharon.a.harden@gmail.com; r.david.harden@gmail.com</t>
  </si>
  <si>
    <t>contact@zaitique.com</t>
  </si>
  <si>
    <t>hex@hexferments.com</t>
  </si>
  <si>
    <t>ehiggins800@gmail.com</t>
  </si>
  <si>
    <t>steve@hillcrestnursery.com</t>
  </si>
  <si>
    <t>ronholter@comcast.net</t>
  </si>
  <si>
    <t>lukerichardhoward@gmail.com</t>
  </si>
  <si>
    <t>phil@houseinthewoods.com</t>
  </si>
  <si>
    <t>steven@hungryharvest.net</t>
  </si>
  <si>
    <t>faithandfeathers6@gmail.com</t>
  </si>
  <si>
    <t>rhamilt2@jhmi.edu</t>
  </si>
  <si>
    <t>brian.farinha@misfitsmarket.com</t>
  </si>
  <si>
    <t>info@verytov.com</t>
  </si>
  <si>
    <t>mallardlandingfarms@gmail.com</t>
  </si>
  <si>
    <t>logistics@keffacoffee.com</t>
  </si>
  <si>
    <t>shong@kimnoriusa.com</t>
  </si>
  <si>
    <t>alexis@lapastainc.com</t>
  </si>
  <si>
    <t>jbrown16@freshpoint.com</t>
  </si>
  <si>
    <t>dbenningfield@lancopennland.com</t>
  </si>
  <si>
    <t>vlawrence@nets.com</t>
  </si>
  <si>
    <t>lee@leesalinsllc.com</t>
  </si>
  <si>
    <t>jmccleary@lancopennland.com</t>
  </si>
  <si>
    <t>jlovelljr@lovellandcompany.com</t>
  </si>
  <si>
    <t>nagela@eatlittlesesame.com</t>
  </si>
  <si>
    <t>marlin.busyk@yahoo.com</t>
  </si>
  <si>
    <t>the4msfarm@gmail.com</t>
  </si>
  <si>
    <t>wyatt@martinselevator.com</t>
  </si>
  <si>
    <t>arpit@marylandpackaging.com</t>
  </si>
  <si>
    <t>swkraz@gmail.com</t>
  </si>
  <si>
    <t>beatriz@mayorgacoffee.com</t>
  </si>
  <si>
    <t>braeden@mcclintockdistilling.com</t>
  </si>
  <si>
    <t>charlie.eklund@gmail.com</t>
  </si>
  <si>
    <t>angiec@mlvalueadded.com</t>
  </si>
  <si>
    <t>emma@moonvalleyfarm.net</t>
  </si>
  <si>
    <t>myron@jjfarm.farm</t>
  </si>
  <si>
    <t>nathaniel@marshrun.net</t>
  </si>
  <si>
    <t>analisis@peruviannature.com</t>
  </si>
  <si>
    <t>tom@nevrdunfarm.com</t>
  </si>
  <si>
    <t>nickmaravell@comcast.net</t>
  </si>
  <si>
    <t>lisa@oakspring-farm.com</t>
  </si>
  <si>
    <t>joan@onestrawfarm.com</t>
  </si>
  <si>
    <t>nina@oogiebear.com</t>
  </si>
  <si>
    <t>hermach1968@gmail.com</t>
  </si>
  <si>
    <t>kyle@overflo.com</t>
  </si>
  <si>
    <t>abreham.geleta@keanyproduce.com</t>
  </si>
  <si>
    <t>pforshlager@pack-it-llc.com</t>
  </si>
  <si>
    <t>quality@parkerflavors.com</t>
  </si>
  <si>
    <t>sassafrascreekfarm@gmail.com</t>
  </si>
  <si>
    <t>myjan@copper.net</t>
  </si>
  <si>
    <t>lcrisler@pearlstonecenter.org</t>
  </si>
  <si>
    <t>jeremy.hamilton@perdue.com</t>
  </si>
  <si>
    <t>Hassan.sesay@PetePappasInc.com</t>
  </si>
  <si>
    <t>dkaplan@pompeian.com</t>
  </si>
  <si>
    <t>chris.yu@potomacsproutcompany.com</t>
  </si>
  <si>
    <t>mustick@prestigeledroit.com</t>
  </si>
  <si>
    <t>Courtnee.Macias@treehousefoods.com</t>
  </si>
  <si>
    <t>loren92@daystar.io</t>
  </si>
  <si>
    <t>flewis@fastmail.com</t>
  </si>
  <si>
    <t>quarterafarm@gmail.com</t>
  </si>
  <si>
    <t>jcramirez@orinococoffeeandtea.com</t>
  </si>
  <si>
    <t>steve@raemelton.com</t>
  </si>
  <si>
    <t>spencer@redwiggler.org</t>
  </si>
  <si>
    <t>mlmorris@breakthrubev.com</t>
  </si>
  <si>
    <t>anelson@rheebros.com</t>
  </si>
  <si>
    <t>farmer@summercreekfarm.com</t>
  </si>
  <si>
    <t>kate@riseupcoffee.com</t>
  </si>
  <si>
    <t>ebell6072@gmail.com</t>
  </si>
  <si>
    <t>rcurylo@rpmwarehouse.com</t>
  </si>
  <si>
    <t>spencerj@rtwlogistics.net</t>
  </si>
  <si>
    <t>info@rusticroutecoffee.com</t>
  </si>
  <si>
    <t>schottnursery@hotmail.com</t>
  </si>
  <si>
    <t>lknight@cbi-global.com</t>
  </si>
  <si>
    <t>kathy.gscheidle@serrv.org</t>
  </si>
  <si>
    <t>shola@shearadiance.com</t>
  </si>
  <si>
    <t>delpinojlz@gmail.com</t>
  </si>
  <si>
    <t>sguensler@sgws.com</t>
  </si>
  <si>
    <t>sneha.b@srisritattva.com</t>
  </si>
  <si>
    <t>peterelmore37@gmail.com</t>
  </si>
  <si>
    <t>jlucena@sun-belle.com</t>
  </si>
  <si>
    <t>zekesbmoresalesteam@gmail.com</t>
  </si>
  <si>
    <t>mary@teddybearfresh.com</t>
  </si>
  <si>
    <t>terra72799@gmail.com</t>
  </si>
  <si>
    <t>taccmd@gmail.com</t>
  </si>
  <si>
    <t>pmalcolm@chefswarehouse.com</t>
  </si>
  <si>
    <t>rluckett@classproduce.com</t>
  </si>
  <si>
    <t>farmer@commonrootfarm.com</t>
  </si>
  <si>
    <t>thefarmatourhouse@gmail.com</t>
  </si>
  <si>
    <t>jphillips@themushroomcompany.com</t>
  </si>
  <si>
    <t>ariepe@warnergraham.com</t>
  </si>
  <si>
    <t>tblack@bonappesweet.com</t>
  </si>
  <si>
    <t>tracyp@thymlyproducts.com</t>
  </si>
  <si>
    <t>matt.h.nielsen@gmail.com</t>
  </si>
  <si>
    <t>edavis-prothero@tilleydistribution.com</t>
  </si>
  <si>
    <t>sandra.stanley@truroots.com</t>
  </si>
  <si>
    <t>asoccio@vapgc.com</t>
  </si>
  <si>
    <t>v.kurve@ufiusa.com</t>
  </si>
  <si>
    <t>cpcotton@umes.edu</t>
  </si>
  <si>
    <t>nick@vannsspices.com</t>
  </si>
  <si>
    <t>wallinorganicfarm@gmail.com</t>
  </si>
  <si>
    <t>billmoore675@gmail.com</t>
  </si>
  <si>
    <t>schrockjonathan7@gmail.com</t>
  </si>
  <si>
    <t>dave.mikovich@wholefoods.com</t>
  </si>
  <si>
    <t>joe@wholesalebotanics.com</t>
  </si>
  <si>
    <t>growers@williwawfarm.com</t>
  </si>
  <si>
    <t>ericmrice@gmail.com</t>
  </si>
  <si>
    <t>windmillmeadows@daystar.io</t>
  </si>
  <si>
    <t>rothenberglarry@gmail.com</t>
  </si>
  <si>
    <t>Website URL</t>
  </si>
  <si>
    <t>freshtablegardens.com</t>
  </si>
  <si>
    <t>https://www.floridacrystalscorp.com</t>
  </si>
  <si>
    <t>artisansandvines.com</t>
  </si>
  <si>
    <t>www.bwcterminals.com</t>
  </si>
  <si>
    <t>www.calvertsgiftfarm.com</t>
  </si>
  <si>
    <t>https://www.capitalseaboard.com/</t>
  </si>
  <si>
    <t>www.clagettcsasales.org</t>
  </si>
  <si>
    <t>www.eastcoastfresh.com</t>
  </si>
  <si>
    <t>coosemansdc.com</t>
  </si>
  <si>
    <t>www.cottinghamfarm.com</t>
  </si>
  <si>
    <t>freshdelmonte.com</t>
  </si>
  <si>
    <t>https://delizia.bo/foods/</t>
  </si>
  <si>
    <t>https://www.dietzandwatson.com</t>
  </si>
  <si>
    <t>www.eastlandfood.com</t>
  </si>
  <si>
    <t>www.evenstarfarm.org</t>
  </si>
  <si>
    <t>www.mccormick.com</t>
  </si>
  <si>
    <t>www.flyingplow.com</t>
  </si>
  <si>
    <t>www.fuchsna.com</t>
  </si>
  <si>
    <t>http://www.fyvelements.com/</t>
  </si>
  <si>
    <t>www.goldcrust.com</t>
  </si>
  <si>
    <t>www.gramercymansion.com</t>
  </si>
  <si>
    <t>truecitrus.com</t>
  </si>
  <si>
    <t>www.zaitique.com</t>
  </si>
  <si>
    <t>hexferments.com</t>
  </si>
  <si>
    <t>www.hillcrestnursery.com</t>
  </si>
  <si>
    <t>www.holterholmfarms.com</t>
  </si>
  <si>
    <t>https://www.facebook.com/pages/category/farm/homestead-farms-112160742153345/</t>
  </si>
  <si>
    <t>www.houseinthewoods.com</t>
  </si>
  <si>
    <t>www.hybridomafarm.com</t>
  </si>
  <si>
    <t>https://www.imperfectfoods.com/</t>
  </si>
  <si>
    <t>https://verytov.com</t>
  </si>
  <si>
    <t>https://www.lancasterfoods.com/</t>
  </si>
  <si>
    <t>https://www.pennlandpure.com</t>
  </si>
  <si>
    <t>www.lidl.com</t>
  </si>
  <si>
    <t>www.lovellgrassfedcattlecompany.com</t>
  </si>
  <si>
    <t>martinselevator.com</t>
  </si>
  <si>
    <t>www.marylandpackaging.com</t>
  </si>
  <si>
    <t>mayorgacoffee.com</t>
  </si>
  <si>
    <t>mcclintockdistilling.com</t>
  </si>
  <si>
    <t>www.moonlighteast.com</t>
  </si>
  <si>
    <t>www.moonvalleyfarm.net</t>
  </si>
  <si>
    <t>https://nature360si.com/</t>
  </si>
  <si>
    <t>www.neverdunfarm.com</t>
  </si>
  <si>
    <t>www.nicksorganicfarm.com</t>
  </si>
  <si>
    <t>www.oakspring-farm.com</t>
  </si>
  <si>
    <t>www.onestrawfarm.com</t>
  </si>
  <si>
    <t>oogiebear.com</t>
  </si>
  <si>
    <t>www.organicproshop.com</t>
  </si>
  <si>
    <t>keanyproduce.com</t>
  </si>
  <si>
    <t>www.pack-it-llc.com</t>
  </si>
  <si>
    <t>www.adamah.org/retreat-centers/pearlstone-baltimore/</t>
  </si>
  <si>
    <t>petepappasinc.com</t>
  </si>
  <si>
    <t>www.potomacsproutcompany.com</t>
  </si>
  <si>
    <t>www.treehousefoods.com</t>
  </si>
  <si>
    <t>https://quarter-acre.com/</t>
  </si>
  <si>
    <t>www.raemelton.com</t>
  </si>
  <si>
    <t>www.redwiggler.org</t>
  </si>
  <si>
    <t>www.summercreekfarm.com</t>
  </si>
  <si>
    <t>www.riseupcoffee.com</t>
  </si>
  <si>
    <t>www.rpmwarehouse.com</t>
  </si>
  <si>
    <t>https://rtwlogistics.net/</t>
  </si>
  <si>
    <t>https://www.serrv.org/</t>
  </si>
  <si>
    <t>www.southernglazers.com</t>
  </si>
  <si>
    <t>https://www.srisritattvausa.com/products/golden-monkey-ghee</t>
  </si>
  <si>
    <t>www.starbright-farm.com</t>
  </si>
  <si>
    <t>target.com</t>
  </si>
  <si>
    <t>www.classproduce.com</t>
  </si>
  <si>
    <t>https://www.chefswarehouse.com/</t>
  </si>
  <si>
    <t>www.thefarmatourhouse.com</t>
  </si>
  <si>
    <t>www.themushroomcompany.com</t>
  </si>
  <si>
    <t>warnergraham.com</t>
  </si>
  <si>
    <t>tilleydistribution.com</t>
  </si>
  <si>
    <t>www.truroots.com</t>
  </si>
  <si>
    <t>www.wallinorganicfarm.com</t>
  </si>
  <si>
    <t>www.wholefoods.com</t>
  </si>
  <si>
    <t>wholesalebotanics.com</t>
  </si>
  <si>
    <t>williwawfarm.com</t>
  </si>
  <si>
    <t>willowoakscraftcider.com</t>
  </si>
  <si>
    <t>wumountaintea.com</t>
  </si>
  <si>
    <t xml:space="preserve">Additional Information </t>
  </si>
  <si>
    <t>Free text</t>
  </si>
  <si>
    <t>The following products are certified in accordance with the terms of the U.S.-Canada Organic Equivalency Arrangement: Soybeans</t>
  </si>
  <si>
    <t>The following products are certified in accordance with the terms of the US-Canada Organic equivalency arrangement: Soybeans</t>
  </si>
  <si>
    <t>East Coast Fresh is not just our name, it is our identity. All our products are natural, never cooked, made with no preservatives or enhancers, and delivered with all the goodness nature intended.
Visit the CCOF Member Directory to learn more: ccof.org/directory</t>
  </si>
  <si>
    <t>Operation does not sell, label, or represent any crops as organic.</t>
  </si>
  <si>
    <t>Visit the CCOF Member Directory to learn more: ccof.org/directory</t>
  </si>
  <si>
    <t>Our mission is to create the best partnership and strongest synergy between our clients, consumers, and ourselves. This must be a win-win situation. Our mantra is and has always been “under-promise and over-deliver.”
Visit the CCOF Member Directory to learn more: ccof.org/directory</t>
  </si>
  <si>
    <t>*Certified in accordance with the terms of the U.S.-Canada Organic Equivalency Arrangement</t>
  </si>
  <si>
    <t>At Quarter Acre Farm we provide certified organic vegetables &amp; seedlings with agricultural expertise.
Visit the CCOF Member Directory to learn more: ccof.org/directory</t>
  </si>
  <si>
    <t>transload</t>
  </si>
  <si>
    <t>Certified in accordance with the terms of the US-Canada Organic Equivalency Arrangement. COR equivalent products are identified on the client Addenda</t>
  </si>
  <si>
    <t>Mushrooms have been our specialty since 1931. We have mushrooms to satisfy every manufacturing process and recipe requirement. Whether you are looking for standardized cut and packed items, customized mushroom products, private label solutions, or even processing and co-packing of other food items, we have the capacity to handle your every request.
Visit the CCOF Member Directory to learn more: ccof.org/directory</t>
  </si>
  <si>
    <t>*Certified in compliance with the terms of the US-Canada Organic Equivalency Arrangement</t>
  </si>
  <si>
    <t>America’s Healthiest Grocery Store
We seek out the finest natural and organic foods available, maintain the strictest quality standards in the industry, and have an unshakable commitment to sustainable agriculture. Add to that the excitement and fun we bring to shopping for groceries, and you start to get a sense of what we’re all about.
Visit the CCOF Member Directory to learn more: ccof.org/directory</t>
  </si>
  <si>
    <t>Williwaw Farm is a no-till, regenerative farm on Maryland’s Eastern Shore. We produce vegetables, seedlings and pasture raised eggs for our neighbors in Easton, St Michaels, Cambridge, Denton and beyond.
Visit the CCOF Member Directory to learn more: ccof.org/directory</t>
  </si>
  <si>
    <t>Total Certified Acres</t>
  </si>
  <si>
    <t>Number of acres certified organic.</t>
  </si>
  <si>
    <t>Broker</t>
  </si>
  <si>
    <t>Yes as applicable</t>
  </si>
  <si>
    <t>Yes</t>
  </si>
  <si>
    <t>Community Supported Agriculture (CSA)</t>
  </si>
  <si>
    <t>Co-Packer</t>
  </si>
  <si>
    <t>Dairy</t>
  </si>
  <si>
    <t>Distributor</t>
  </si>
  <si>
    <t>Marketer/Trader</t>
  </si>
  <si>
    <t>Restaurant</t>
  </si>
  <si>
    <t>Retail Food Establishment</t>
  </si>
  <si>
    <t>Poultry</t>
  </si>
  <si>
    <t>Private Labeler</t>
  </si>
  <si>
    <t>Slaughterhouse</t>
  </si>
  <si>
    <t>Storage</t>
  </si>
  <si>
    <t>Grower Group</t>
  </si>
  <si>
    <t>Data as of Date</t>
  </si>
  <si>
    <t>Date of last update by certifier. MM/DD/YYYY</t>
  </si>
  <si>
    <t>Organic Certificate</t>
  </si>
  <si>
    <t>Certificates are available for certified operations if the Certifier has selected to use INTEGRITY Certificate 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</si>
</sst>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mm/dd/yyyy"/>
    <numFmt numFmtId="166" formatCode="mm/dd/yy;@"/>
  </numFmts>
  <fonts count="5" x14ac:knownFonts="1">
    <font>
      <sz val="11"/>
      <color theme="1"/>
      <name val="Calibri"/>
      <scheme val="minor"/>
    </font>
    <font>
      <u/>
      <sz val="11"/>
      <color theme="10"/>
      <name val="Calibri"/>
      <scheme val="minor"/>
    </font>
    <font>
      <b/>
      <sz val="11"/>
      <color theme="1"/>
      <name val="Calibri"/>
      <scheme val="minor"/>
    </font>
    <font>
      <i/>
      <sz val="11"/>
      <color theme="1"/>
      <name val="Calibri"/>
      <scheme val="minor"/>
    </font>
    <font>
      <u/>
      <sz val="11"/>
      <color rgb="FF0563C1"/>
      <name val="Calibri"/>
      <scheme val="minor"/>
    </font>
  </fonts>
  <fills count="9">
    <fill>
      <patternFill patternType="none"/>
    </fill>
    <fill>
      <patternFill patternType="gray125"/>
    </fill>
    <fill>
      <patternFill patternType="solid">
        <fgColor theme="7" tint="0.59999389629810485"/>
        <bgColor rgb="FF000000"/>
      </patternFill>
    </fill>
    <fill>
      <patternFill patternType="solid">
        <fgColor theme="9" tint="0.79998168889431442"/>
        <bgColor rgb="FF000000"/>
      </patternFill>
    </fill>
    <fill>
      <patternFill patternType="solid">
        <fgColor theme="9" tint="0.59999389629810485"/>
        <bgColor rgb="FF000000"/>
      </patternFill>
    </fill>
    <fill>
      <patternFill patternType="solid">
        <fgColor theme="8" tint="0.79998168889431442"/>
        <bgColor rgb="FF000000"/>
      </patternFill>
    </fill>
    <fill>
      <patternFill patternType="solid">
        <fgColor theme="9" tint="0.39997558519241921"/>
        <bgColor rgb="FF000000"/>
      </patternFill>
    </fill>
    <fill>
      <patternFill patternType="solid">
        <fgColor theme="5" tint="0.79998168889431442"/>
        <bgColor rgb="FF000000"/>
      </patternFill>
    </fill>
    <fill>
      <patternFill patternType="solid">
        <fgColor rgb="FFFFFF99"/>
        <bgColor rgb="FF000000"/>
      </patternFill>
    </fill>
  </fills>
  <borders count="3">
    <border>
      <left/>
      <right/>
      <top/>
      <bottom/>
      <diagonal/>
    </border>
    <border>
      <left/>
      <right/>
      <top/>
      <bottom style="thin">
        <color rgb="FF000000"/>
      </bottom>
      <diagonal/>
    </border>
    <border>
      <left/>
      <right/>
      <top/>
      <bottom style="double">
        <color rgb="FF000000"/>
      </bottom>
      <diagonal/>
    </border>
  </borders>
  <cellStyleXfs count="2">
    <xf numFmtId="0" fontId="0" fillId="0" borderId="0"/>
    <xf numFmtId="0" fontId="1" fillId="0" borderId="0" applyNumberFormat="0" applyFill="0" applyBorder="0" applyAlignment="0" applyProtection="0"/>
  </cellStyleXfs>
  <cellXfs count="32">
    <xf numFmtId="0" fontId="0" fillId="0" borderId="0" xfId="0"/>
    <xf numFmtId="0" fontId="1" fillId="0" borderId="0" xfId="1"/>
    <xf numFmtId="0" fontId="2" fillId="2" borderId="1" xfId="0" applyFont="1" applyFill="1" applyBorder="1" applyAlignment="1">
      <alignment horizontal="left" vertical="top" wrapText="1"/>
    </xf>
    <xf numFmtId="0" fontId="0" fillId="0" borderId="2" xfId="0" applyBorder="1"/>
    <xf numFmtId="0" fontId="3" fillId="0" borderId="2" xfId="0" applyFont="1" applyBorder="1" applyAlignment="1">
      <alignment horizontal="left" vertical="top" wrapText="1"/>
    </xf>
    <xf numFmtId="0" fontId="0" fillId="0" borderId="2" xfId="0" applyBorder="1" applyAlignment="1">
      <alignment horizontal="left" vertical="top" wrapText="1"/>
    </xf>
    <xf numFmtId="0" fontId="0" fillId="0" borderId="0" xfId="0" applyAlignment="1">
      <alignment vertical="top"/>
    </xf>
    <xf numFmtId="49" fontId="2" fillId="3" borderId="1" xfId="0" applyNumberFormat="1" applyFont="1" applyFill="1" applyBorder="1" applyAlignment="1">
      <alignment horizontal="left" vertical="top" wrapText="1"/>
    </xf>
    <xf numFmtId="49" fontId="0" fillId="0" borderId="2" xfId="0" applyNumberFormat="1" applyBorder="1" applyAlignment="1">
      <alignment horizontal="left" vertical="top" wrapText="1"/>
    </xf>
    <xf numFmtId="49" fontId="3" fillId="0" borderId="2" xfId="0" applyNumberFormat="1" applyFont="1" applyBorder="1" applyAlignment="1">
      <alignment horizontal="left" vertical="top" wrapText="1"/>
    </xf>
    <xf numFmtId="49" fontId="0" fillId="0" borderId="0" xfId="0" applyNumberFormat="1" applyAlignment="1">
      <alignment vertical="top"/>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164" fontId="2" fillId="4" borderId="1" xfId="0" applyNumberFormat="1" applyFont="1" applyFill="1" applyBorder="1" applyAlignment="1">
      <alignment horizontal="left" vertical="top" wrapText="1"/>
    </xf>
    <xf numFmtId="164" fontId="0" fillId="0" borderId="2" xfId="0" applyNumberFormat="1" applyBorder="1" applyAlignment="1">
      <alignment horizontal="left" vertical="top" wrapText="1"/>
    </xf>
    <xf numFmtId="164" fontId="3" fillId="0" borderId="2" xfId="0" applyNumberFormat="1" applyFont="1" applyBorder="1" applyAlignment="1">
      <alignment horizontal="left" vertical="top" wrapText="1"/>
    </xf>
    <xf numFmtId="165" fontId="0" fillId="0" borderId="0" xfId="0" applyNumberFormat="1" applyAlignment="1">
      <alignment horizontal="center" vertical="top"/>
    </xf>
    <xf numFmtId="166" fontId="3" fillId="0" borderId="2" xfId="0" applyNumberFormat="1" applyFont="1" applyBorder="1" applyAlignment="1">
      <alignment vertical="top" wrapText="1"/>
    </xf>
    <xf numFmtId="166" fontId="0" fillId="0" borderId="0" xfId="0" applyNumberFormat="1" applyAlignment="1">
      <alignment vertical="top"/>
    </xf>
    <xf numFmtId="0" fontId="2" fillId="5" borderId="1" xfId="0" applyFont="1" applyFill="1" applyBorder="1" applyAlignment="1">
      <alignment horizontal="left" vertical="top" wrapText="1"/>
    </xf>
    <xf numFmtId="164" fontId="2" fillId="5" borderId="1" xfId="0" applyNumberFormat="1" applyFont="1" applyFill="1" applyBorder="1" applyAlignment="1">
      <alignment horizontal="left" vertical="top" wrapText="1"/>
    </xf>
    <xf numFmtId="14" fontId="0" fillId="0" borderId="0" xfId="0" applyNumberFormat="1" applyAlignment="1">
      <alignment vertical="top"/>
    </xf>
    <xf numFmtId="0" fontId="2" fillId="6" borderId="1" xfId="0" applyFont="1" applyFill="1" applyBorder="1" applyAlignment="1">
      <alignment horizontal="left" vertical="top" wrapText="1"/>
    </xf>
    <xf numFmtId="0" fontId="2" fillId="7" borderId="1" xfId="0" applyFont="1" applyFill="1" applyBorder="1" applyAlignment="1">
      <alignment horizontal="left" vertical="top" wrapText="1"/>
    </xf>
    <xf numFmtId="2" fontId="0" fillId="0" borderId="0" xfId="0" applyNumberFormat="1" applyAlignment="1">
      <alignment vertical="top"/>
    </xf>
    <xf numFmtId="0" fontId="2" fillId="8" borderId="1" xfId="0" applyFont="1" applyFill="1" applyBorder="1" applyAlignment="1">
      <alignment horizontal="left" vertical="top" wrapText="1"/>
    </xf>
    <xf numFmtId="0" fontId="0" fillId="0" borderId="0" xfId="0" applyAlignment="1">
      <alignment horizontal="center" vertical="top"/>
    </xf>
    <xf numFmtId="164" fontId="2" fillId="2" borderId="1" xfId="0" applyNumberFormat="1" applyFont="1" applyFill="1" applyBorder="1" applyAlignment="1">
      <alignment horizontal="left" vertical="top" wrapText="1"/>
    </xf>
    <xf numFmtId="0" fontId="4" fillId="0" borderId="0" xfId="1" applyFont="1"/>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3" fillId="0" borderId="2" xfId="0" applyFont="1" applyBorder="1"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name="Office Theme">
      <a:fillStyleLst>
        <a:solidFill>
          <a:schemeClr val="phClr"/>
        </a:solidFill>
        <a:solidFill>
          <a:schemeClr val="phClr"/>
        </a:solidFill>
        <a:solidFill>
          <a:schemeClr val="phClr"/>
        </a:solidFill>
      </a:fillStyleLst>
      <a:lnStyleLst>
        <a:ln>
          <a:solidFill>
            <a:schemeClr val="phClr"/>
          </a:solidFill>
        </a:ln>
        <a:ln>
          <a:solidFill>
            <a:schemeClr val="phClr"/>
          </a:solidFill>
        </a:ln>
        <a:ln>
          <a:solidFill>
            <a:schemeClr val="phClr"/>
          </a:solidFill>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200"/>
  <sheetViews>
    <sheetView tabSelected="1" workbookViewId="0">
      <pane ySplit="3" topLeftCell="A4" activePane="bottomLeft" state="frozen"/>
      <selection pane="bottomLeft" activeCell="F4" sqref="F4"/>
    </sheetView>
  </sheetViews>
  <sheetFormatPr defaultColWidth="9.109375" defaultRowHeight="14.4" x14ac:dyDescent="0.3"/>
  <cols>
    <col min="1" max="1" width="17.44140625" customWidth="1"/>
    <col min="2" max="4" width="27.6640625" style="6" customWidth="1"/>
    <col min="5" max="5" width="22.6640625" style="10" customWidth="1"/>
    <col min="6" max="7" width="27.6640625" style="6" customWidth="1"/>
    <col min="8" max="8" width="22.6640625" style="6" customWidth="1"/>
    <col min="9" max="9" width="16.6640625" style="6" customWidth="1"/>
    <col min="10" max="10" width="22.6640625" style="6" customWidth="1"/>
    <col min="11" max="11" width="16.6640625" style="6" customWidth="1"/>
    <col min="12" max="12" width="39.6640625" style="21" customWidth="1"/>
    <col min="13" max="13" width="24.6640625" style="18" customWidth="1"/>
    <col min="14" max="14" width="20.6640625" style="6" customWidth="1"/>
    <col min="15" max="15" width="24.6640625" style="21" customWidth="1"/>
    <col min="16" max="16" width="22.6640625" style="6" customWidth="1"/>
    <col min="17" max="17" width="16.6640625" style="6" customWidth="1"/>
    <col min="18" max="18" width="39.6640625" style="6" customWidth="1"/>
    <col min="19" max="19" width="20.6640625" style="6" customWidth="1"/>
    <col min="20" max="20" width="24.6640625" style="21" customWidth="1"/>
    <col min="21" max="21" width="22.6640625" style="6" customWidth="1"/>
    <col min="22" max="22" width="16.6640625" style="6" customWidth="1"/>
    <col min="23" max="23" width="39.6640625" style="6" customWidth="1"/>
    <col min="24" max="24" width="20.6640625" style="6" customWidth="1"/>
    <col min="25" max="25" width="24.6640625" style="21" customWidth="1"/>
    <col min="26" max="26" width="22.6640625" style="6" customWidth="1"/>
    <col min="27" max="27" width="16.6640625" style="6" customWidth="1"/>
    <col min="28" max="28" width="39.6640625" style="6" customWidth="1"/>
    <col min="29" max="29" width="20.6640625" style="6" customWidth="1"/>
    <col min="30" max="30" width="24.6640625" style="21" customWidth="1"/>
    <col min="31" max="31" width="30.6640625" style="6" customWidth="1"/>
    <col min="32" max="32" width="20.6640625" style="6" customWidth="1"/>
    <col min="33" max="34" width="17.6640625" style="6" customWidth="1"/>
    <col min="35" max="35" width="18.6640625" style="6" customWidth="1"/>
    <col min="36" max="36" width="13.6640625" style="6" customWidth="1"/>
    <col min="37" max="37" width="30.6640625" style="6" customWidth="1"/>
    <col min="38" max="38" width="20.6640625" style="6" customWidth="1"/>
    <col min="39" max="42" width="17.6640625" style="6" customWidth="1"/>
    <col min="43" max="43" width="18.6640625" style="6" customWidth="1"/>
    <col min="44" max="45" width="13.6640625" style="6" customWidth="1"/>
    <col min="46" max="49" width="20.6640625" style="6" customWidth="1"/>
    <col min="50" max="50" width="13.6640625" style="6" customWidth="1"/>
    <col min="51" max="52" width="20.6640625" style="6" customWidth="1"/>
    <col min="53" max="53" width="25.6640625" style="6" customWidth="1"/>
    <col min="54" max="54" width="11.6640625" style="6" customWidth="1"/>
    <col min="55" max="67" width="16" style="6" customWidth="1"/>
    <col min="68" max="68" width="16" style="21" customWidth="1"/>
    <col min="69" max="69" width="27.6640625" style="1" customWidth="1"/>
  </cols>
  <sheetData>
    <row r="1" spans="1:70" s="30" customFormat="1" ht="47.25" customHeight="1" x14ac:dyDescent="0.3">
      <c r="A1" s="2" t="s">
        <v>0</v>
      </c>
      <c r="B1" s="2" t="s">
        <v>4</v>
      </c>
      <c r="C1" s="2" t="s">
        <v>27</v>
      </c>
      <c r="D1" s="2" t="s">
        <v>50</v>
      </c>
      <c r="E1" s="7" t="s">
        <v>71</v>
      </c>
      <c r="F1" s="11" t="s">
        <v>270</v>
      </c>
      <c r="G1" s="11" t="s">
        <v>468</v>
      </c>
      <c r="H1" s="11" t="s">
        <v>491</v>
      </c>
      <c r="I1" s="11" t="s">
        <v>667</v>
      </c>
      <c r="J1" s="11" t="s">
        <v>824</v>
      </c>
      <c r="K1" s="12" t="s">
        <v>992</v>
      </c>
      <c r="L1" s="13" t="s">
        <v>995</v>
      </c>
      <c r="M1" s="13" t="s">
        <v>997</v>
      </c>
      <c r="N1" s="19" t="s">
        <v>999</v>
      </c>
      <c r="O1" s="20" t="s">
        <v>1001</v>
      </c>
      <c r="P1" s="19" t="s">
        <v>1003</v>
      </c>
      <c r="Q1" s="19" t="s">
        <v>1075</v>
      </c>
      <c r="R1" s="19" t="s">
        <v>1076</v>
      </c>
      <c r="S1" s="19" t="s">
        <v>1091</v>
      </c>
      <c r="T1" s="20" t="s">
        <v>1093</v>
      </c>
      <c r="U1" s="19" t="s">
        <v>1094</v>
      </c>
      <c r="V1" s="19" t="s">
        <v>1117</v>
      </c>
      <c r="W1" s="19" t="s">
        <v>1118</v>
      </c>
      <c r="X1" s="19" t="s">
        <v>1119</v>
      </c>
      <c r="Y1" s="20" t="s">
        <v>1120</v>
      </c>
      <c r="Z1" s="19" t="s">
        <v>1121</v>
      </c>
      <c r="AA1" s="19" t="s">
        <v>1124</v>
      </c>
      <c r="AB1" s="19" t="s">
        <v>1125</v>
      </c>
      <c r="AC1" s="19" t="s">
        <v>1126</v>
      </c>
      <c r="AD1" s="19" t="s">
        <v>1127</v>
      </c>
      <c r="AE1" s="19" t="s">
        <v>1128</v>
      </c>
      <c r="AF1" s="19" t="s">
        <v>1241</v>
      </c>
      <c r="AG1" s="19" t="s">
        <v>1243</v>
      </c>
      <c r="AH1" s="11" t="s">
        <v>1288</v>
      </c>
      <c r="AI1" s="11" t="s">
        <v>1473</v>
      </c>
      <c r="AJ1" s="11" t="s">
        <v>1483</v>
      </c>
      <c r="AK1" s="11" t="s">
        <v>1570</v>
      </c>
      <c r="AL1" s="11" t="s">
        <v>1571</v>
      </c>
      <c r="AM1" s="11" t="s">
        <v>1573</v>
      </c>
      <c r="AN1" s="11" t="s">
        <v>1679</v>
      </c>
      <c r="AO1" s="11" t="s">
        <v>1698</v>
      </c>
      <c r="AP1" s="22" t="s">
        <v>1719</v>
      </c>
      <c r="AQ1" s="22" t="s">
        <v>1776</v>
      </c>
      <c r="AR1" s="22" t="s">
        <v>1780</v>
      </c>
      <c r="AS1" s="22" t="s">
        <v>1807</v>
      </c>
      <c r="AT1" s="22" t="s">
        <v>1819</v>
      </c>
      <c r="AU1" s="22" t="s">
        <v>1820</v>
      </c>
      <c r="AV1" s="22" t="s">
        <v>1679</v>
      </c>
      <c r="AW1" s="22" t="s">
        <v>1698</v>
      </c>
      <c r="AX1" s="11" t="s">
        <v>1849</v>
      </c>
      <c r="AY1" s="11" t="s">
        <v>2023</v>
      </c>
      <c r="AZ1" s="11" t="s">
        <v>2177</v>
      </c>
      <c r="BA1" s="11" t="s">
        <v>2257</v>
      </c>
      <c r="BB1" s="23" t="s">
        <v>2273</v>
      </c>
      <c r="BC1" s="25" t="s">
        <v>2275</v>
      </c>
      <c r="BD1" s="25" t="s">
        <v>2278</v>
      </c>
      <c r="BE1" s="25" t="s">
        <v>2279</v>
      </c>
      <c r="BF1" s="25" t="s">
        <v>2280</v>
      </c>
      <c r="BG1" s="25" t="s">
        <v>2281</v>
      </c>
      <c r="BH1" s="25" t="s">
        <v>2282</v>
      </c>
      <c r="BI1" s="25" t="s">
        <v>2283</v>
      </c>
      <c r="BJ1" s="25" t="s">
        <v>2284</v>
      </c>
      <c r="BK1" s="25" t="s">
        <v>2285</v>
      </c>
      <c r="BL1" s="25" t="s">
        <v>2286</v>
      </c>
      <c r="BM1" s="25" t="s">
        <v>2287</v>
      </c>
      <c r="BN1" s="25" t="s">
        <v>2288</v>
      </c>
      <c r="BO1" s="25" t="s">
        <v>2289</v>
      </c>
      <c r="BP1" s="27" t="s">
        <v>2290</v>
      </c>
      <c r="BQ1" s="27" t="s">
        <v>2292</v>
      </c>
      <c r="BR1" s="29"/>
    </row>
    <row r="2" spans="1:70" s="3" customFormat="1" ht="15.75" customHeight="1" x14ac:dyDescent="0.3">
      <c r="A2" s="3" t="s">
        <v>1</v>
      </c>
      <c r="B2" s="5" t="s">
        <v>1</v>
      </c>
      <c r="C2" s="5" t="s">
        <v>1</v>
      </c>
      <c r="D2" s="5" t="s">
        <v>1</v>
      </c>
      <c r="E2" s="8" t="s">
        <v>1</v>
      </c>
      <c r="F2" s="5" t="s">
        <v>1</v>
      </c>
      <c r="G2" s="5" t="s">
        <v>469</v>
      </c>
      <c r="H2" s="5" t="s">
        <v>492</v>
      </c>
      <c r="I2" s="5" t="s">
        <v>492</v>
      </c>
      <c r="J2" s="5" t="s">
        <v>492</v>
      </c>
      <c r="K2" s="5" t="s">
        <v>1</v>
      </c>
      <c r="L2" s="14" t="s">
        <v>1</v>
      </c>
      <c r="M2" s="5" t="s">
        <v>492</v>
      </c>
      <c r="N2" s="5" t="s">
        <v>492</v>
      </c>
      <c r="O2" s="14" t="s">
        <v>492</v>
      </c>
      <c r="P2" s="5" t="s">
        <v>1</v>
      </c>
      <c r="Q2" s="5"/>
      <c r="R2" s="5" t="s">
        <v>492</v>
      </c>
      <c r="S2" s="5" t="s">
        <v>492</v>
      </c>
      <c r="T2" s="14" t="s">
        <v>492</v>
      </c>
      <c r="U2" s="5"/>
      <c r="V2" s="5"/>
      <c r="W2" s="5"/>
      <c r="X2" s="5" t="s">
        <v>492</v>
      </c>
      <c r="Y2" s="14" t="s">
        <v>492</v>
      </c>
      <c r="Z2" s="5"/>
      <c r="AA2" s="5"/>
      <c r="AB2" s="5"/>
      <c r="AC2" s="5" t="s">
        <v>492</v>
      </c>
      <c r="AD2" s="5" t="s">
        <v>492</v>
      </c>
      <c r="AE2" s="5"/>
      <c r="AF2" s="5"/>
      <c r="AG2" s="5"/>
      <c r="AH2" s="5" t="s">
        <v>1</v>
      </c>
      <c r="AI2" s="5" t="s">
        <v>492</v>
      </c>
      <c r="AJ2" s="5" t="s">
        <v>1484</v>
      </c>
      <c r="AK2" s="5" t="s">
        <v>1484</v>
      </c>
      <c r="AL2" s="5" t="s">
        <v>1</v>
      </c>
      <c r="AM2" s="5" t="s">
        <v>1484</v>
      </c>
      <c r="AN2" s="5" t="s">
        <v>492</v>
      </c>
      <c r="AO2" s="5" t="s">
        <v>492</v>
      </c>
      <c r="AP2" s="5" t="s">
        <v>1</v>
      </c>
      <c r="AQ2" s="5" t="s">
        <v>492</v>
      </c>
      <c r="AR2" s="5" t="s">
        <v>1484</v>
      </c>
      <c r="AS2" s="5" t="s">
        <v>1484</v>
      </c>
      <c r="AT2" s="5" t="s">
        <v>1</v>
      </c>
      <c r="AU2" s="5" t="s">
        <v>1484</v>
      </c>
      <c r="AV2" s="5" t="s">
        <v>492</v>
      </c>
      <c r="AW2" s="5" t="s">
        <v>492</v>
      </c>
      <c r="AX2" s="5" t="s">
        <v>492</v>
      </c>
      <c r="AY2" s="5" t="s">
        <v>492</v>
      </c>
      <c r="AZ2" s="5" t="s">
        <v>492</v>
      </c>
      <c r="BA2" s="5" t="s">
        <v>492</v>
      </c>
      <c r="BB2" s="5" t="s">
        <v>492</v>
      </c>
      <c r="BC2" s="5" t="s">
        <v>492</v>
      </c>
      <c r="BD2" s="5" t="s">
        <v>492</v>
      </c>
      <c r="BE2" s="5" t="s">
        <v>492</v>
      </c>
      <c r="BF2" s="5" t="s">
        <v>492</v>
      </c>
      <c r="BG2" s="5" t="s">
        <v>492</v>
      </c>
      <c r="BH2" s="5" t="s">
        <v>492</v>
      </c>
      <c r="BI2" s="5" t="s">
        <v>492</v>
      </c>
      <c r="BJ2" s="5" t="s">
        <v>492</v>
      </c>
      <c r="BK2" s="5" t="s">
        <v>492</v>
      </c>
      <c r="BL2" s="5" t="s">
        <v>492</v>
      </c>
      <c r="BM2" s="5" t="s">
        <v>492</v>
      </c>
      <c r="BN2" s="5" t="s">
        <v>492</v>
      </c>
      <c r="BO2" s="5" t="s">
        <v>492</v>
      </c>
      <c r="BP2" s="14" t="s">
        <v>1</v>
      </c>
      <c r="BQ2" s="5" t="s">
        <v>492</v>
      </c>
    </row>
    <row r="3" spans="1:70" s="31" customFormat="1" ht="92.25" customHeight="1" x14ac:dyDescent="0.3">
      <c r="A3" s="4" t="s">
        <v>2</v>
      </c>
      <c r="B3" s="4" t="s">
        <v>5</v>
      </c>
      <c r="C3" s="4" t="s">
        <v>28</v>
      </c>
      <c r="D3" s="4" t="s">
        <v>28</v>
      </c>
      <c r="E3" s="9" t="s">
        <v>72</v>
      </c>
      <c r="F3" s="4" t="s">
        <v>271</v>
      </c>
      <c r="G3" s="4" t="s">
        <v>470</v>
      </c>
      <c r="H3" s="9" t="s">
        <v>493</v>
      </c>
      <c r="I3" s="4"/>
      <c r="J3" s="4"/>
      <c r="K3" s="4" t="s">
        <v>993</v>
      </c>
      <c r="L3" s="15" t="s">
        <v>996</v>
      </c>
      <c r="M3" s="17" t="s">
        <v>998</v>
      </c>
      <c r="N3" s="4" t="s">
        <v>1000</v>
      </c>
      <c r="O3" s="15" t="s">
        <v>1002</v>
      </c>
      <c r="P3" s="4" t="s">
        <v>1004</v>
      </c>
      <c r="Q3" s="4" t="s">
        <v>1004</v>
      </c>
      <c r="R3" s="9" t="s">
        <v>1077</v>
      </c>
      <c r="S3" s="4" t="s">
        <v>1000</v>
      </c>
      <c r="T3" s="15" t="s">
        <v>1002</v>
      </c>
      <c r="U3" s="4" t="s">
        <v>1004</v>
      </c>
      <c r="V3" s="4" t="s">
        <v>1004</v>
      </c>
      <c r="W3" s="9" t="s">
        <v>1077</v>
      </c>
      <c r="X3" s="4" t="s">
        <v>1000</v>
      </c>
      <c r="Y3" s="15" t="s">
        <v>1002</v>
      </c>
      <c r="Z3" s="4" t="s">
        <v>1004</v>
      </c>
      <c r="AA3" s="4" t="s">
        <v>1004</v>
      </c>
      <c r="AB3" s="9" t="s">
        <v>1077</v>
      </c>
      <c r="AC3" s="4" t="s">
        <v>1000</v>
      </c>
      <c r="AD3" s="4" t="s">
        <v>1002</v>
      </c>
      <c r="AE3" s="4" t="s">
        <v>1004</v>
      </c>
      <c r="AF3" s="4" t="s">
        <v>1004</v>
      </c>
      <c r="AG3" s="9" t="s">
        <v>1077</v>
      </c>
      <c r="AH3" s="4" t="s">
        <v>1289</v>
      </c>
      <c r="AI3" s="4"/>
      <c r="AJ3" s="4"/>
      <c r="AK3" s="4"/>
      <c r="AL3" s="4"/>
      <c r="AM3" s="9"/>
      <c r="AN3" s="9"/>
      <c r="AO3" s="9"/>
      <c r="AP3" s="4" t="s">
        <v>1289</v>
      </c>
      <c r="AQ3" s="4"/>
      <c r="AR3" s="4"/>
      <c r="AS3" s="4"/>
      <c r="AT3" s="4"/>
      <c r="AU3" s="9"/>
      <c r="AV3" s="9"/>
      <c r="AW3" s="9"/>
      <c r="AX3" s="9"/>
      <c r="AY3" s="4"/>
      <c r="AZ3" s="4"/>
      <c r="BA3" s="4" t="s">
        <v>2258</v>
      </c>
      <c r="BB3" s="4" t="s">
        <v>2274</v>
      </c>
      <c r="BC3" s="4" t="s">
        <v>2276</v>
      </c>
      <c r="BD3" s="4" t="s">
        <v>2276</v>
      </c>
      <c r="BE3" s="4" t="s">
        <v>2276</v>
      </c>
      <c r="BF3" s="4" t="s">
        <v>2276</v>
      </c>
      <c r="BG3" s="4" t="s">
        <v>2276</v>
      </c>
      <c r="BH3" s="4" t="s">
        <v>2276</v>
      </c>
      <c r="BI3" s="4" t="s">
        <v>2276</v>
      </c>
      <c r="BJ3" s="4" t="s">
        <v>2276</v>
      </c>
      <c r="BK3" s="4" t="s">
        <v>2276</v>
      </c>
      <c r="BL3" s="4" t="s">
        <v>2276</v>
      </c>
      <c r="BM3" s="4" t="s">
        <v>2276</v>
      </c>
      <c r="BN3" s="4" t="s">
        <v>2276</v>
      </c>
      <c r="BO3" s="4" t="s">
        <v>2276</v>
      </c>
      <c r="BP3" s="15" t="s">
        <v>2291</v>
      </c>
      <c r="BQ3" s="17" t="s">
        <v>2293</v>
      </c>
    </row>
    <row r="4" spans="1:70" ht="15.75" customHeight="1" x14ac:dyDescent="0.3">
      <c r="A4" t="s">
        <v>3</v>
      </c>
      <c r="B4" s="6" t="s">
        <v>6</v>
      </c>
      <c r="C4" s="6" t="s">
        <v>29</v>
      </c>
      <c r="D4" s="6" t="s">
        <v>51</v>
      </c>
      <c r="E4" s="10" t="s">
        <v>73</v>
      </c>
      <c r="F4" s="6" t="s">
        <v>272</v>
      </c>
      <c r="G4" s="6" t="s">
        <v>49</v>
      </c>
      <c r="H4" s="6" t="s">
        <v>494</v>
      </c>
      <c r="I4" s="6" t="s">
        <v>668</v>
      </c>
      <c r="J4" s="6" t="s">
        <v>825</v>
      </c>
      <c r="K4" s="6" t="s">
        <v>994</v>
      </c>
      <c r="L4" s="16">
        <v>45643</v>
      </c>
      <c r="M4" s="16">
        <v>46113</v>
      </c>
      <c r="N4" s="6" t="s">
        <v>994</v>
      </c>
      <c r="O4" s="16">
        <v>45643</v>
      </c>
      <c r="P4" s="6" t="s">
        <v>1005</v>
      </c>
      <c r="Q4" s="6" t="s">
        <v>49</v>
      </c>
      <c r="R4" s="6" t="s">
        <v>49</v>
      </c>
      <c r="S4" s="6" t="s">
        <v>49</v>
      </c>
      <c r="T4" s="21" t="s">
        <v>49</v>
      </c>
      <c r="U4" s="6" t="s">
        <v>49</v>
      </c>
      <c r="V4" s="6" t="s">
        <v>49</v>
      </c>
      <c r="W4" s="6" t="s">
        <v>49</v>
      </c>
      <c r="X4" s="6" t="s">
        <v>49</v>
      </c>
      <c r="Y4" s="21" t="s">
        <v>49</v>
      </c>
      <c r="Z4" s="6" t="s">
        <v>49</v>
      </c>
      <c r="AA4" s="6" t="s">
        <v>49</v>
      </c>
      <c r="AB4" s="6" t="s">
        <v>49</v>
      </c>
      <c r="AC4" s="6" t="s">
        <v>49</v>
      </c>
      <c r="AD4" s="21" t="s">
        <v>49</v>
      </c>
      <c r="AE4" s="6" t="s">
        <v>49</v>
      </c>
      <c r="AF4" s="6" t="s">
        <v>49</v>
      </c>
      <c r="AG4" s="6" t="s">
        <v>49</v>
      </c>
      <c r="AH4" s="6" t="s">
        <v>1290</v>
      </c>
      <c r="AI4" s="6" t="s">
        <v>49</v>
      </c>
      <c r="AJ4" s="6" t="s">
        <v>1485</v>
      </c>
      <c r="AK4" s="6" t="s">
        <v>1549</v>
      </c>
      <c r="AL4" s="6" t="s">
        <v>1572</v>
      </c>
      <c r="AM4" s="6" t="s">
        <v>1574</v>
      </c>
      <c r="AN4" s="6" t="s">
        <v>49</v>
      </c>
      <c r="AO4" s="6" t="s">
        <v>49</v>
      </c>
      <c r="AP4" s="6" t="s">
        <v>1720</v>
      </c>
      <c r="AQ4" s="6" t="s">
        <v>49</v>
      </c>
      <c r="AR4" s="6" t="s">
        <v>1485</v>
      </c>
      <c r="AS4" s="6" t="s">
        <v>1549</v>
      </c>
      <c r="AT4" s="6" t="s">
        <v>1572</v>
      </c>
      <c r="AU4" s="6" t="s">
        <v>1666</v>
      </c>
      <c r="AV4" s="6" t="s">
        <v>49</v>
      </c>
      <c r="AW4" s="6" t="s">
        <v>49</v>
      </c>
      <c r="AX4" s="6" t="s">
        <v>1850</v>
      </c>
      <c r="AY4" s="6" t="s">
        <v>2024</v>
      </c>
      <c r="AZ4" s="6" t="s">
        <v>2178</v>
      </c>
      <c r="BA4" s="6" t="s">
        <v>49</v>
      </c>
      <c r="BB4" s="24">
        <v>0</v>
      </c>
      <c r="BC4" s="26"/>
      <c r="BD4" s="26"/>
      <c r="BE4" s="26"/>
      <c r="BF4" s="26"/>
      <c r="BG4" s="26"/>
      <c r="BH4" s="26"/>
      <c r="BI4" s="26"/>
      <c r="BJ4" s="26"/>
      <c r="BK4" s="26"/>
      <c r="BL4" s="26"/>
      <c r="BM4" s="26"/>
      <c r="BN4" s="26"/>
      <c r="BO4" s="26"/>
      <c r="BP4" s="16">
        <v>45782</v>
      </c>
      <c r="BQ4" s="28" t="str">
        <f>HYPERLINK("https://organic.ams.usda.gov/Integrity//Certificate.aspx?cid=42&amp;nopid=6780000328")</f>
        <v>https://organic.ams.usda.gov/Integrity//Certificate.aspx?cid=42&amp;nopid=6780000328</v>
      </c>
    </row>
    <row r="5" spans="1:70" x14ac:dyDescent="0.3">
      <c r="A5" t="s">
        <v>3</v>
      </c>
      <c r="B5" s="6" t="s">
        <v>7</v>
      </c>
      <c r="C5" s="6" t="s">
        <v>30</v>
      </c>
      <c r="D5" s="6" t="s">
        <v>52</v>
      </c>
      <c r="E5" s="10" t="s">
        <v>74</v>
      </c>
      <c r="F5" s="6" t="s">
        <v>273</v>
      </c>
      <c r="G5" s="6" t="s">
        <v>471</v>
      </c>
      <c r="H5" s="6" t="s">
        <v>495</v>
      </c>
      <c r="I5" s="6" t="s">
        <v>669</v>
      </c>
      <c r="J5" s="6" t="s">
        <v>826</v>
      </c>
      <c r="K5" s="6" t="s">
        <v>994</v>
      </c>
      <c r="L5" s="16">
        <v>45840</v>
      </c>
      <c r="M5" s="16">
        <v>45992</v>
      </c>
      <c r="N5" s="6" t="s">
        <v>49</v>
      </c>
      <c r="O5" s="21" t="s">
        <v>49</v>
      </c>
      <c r="P5" s="6" t="s">
        <v>49</v>
      </c>
      <c r="Q5" s="6" t="s">
        <v>49</v>
      </c>
      <c r="R5" s="6" t="s">
        <v>49</v>
      </c>
      <c r="S5" s="6" t="s">
        <v>49</v>
      </c>
      <c r="T5" s="21" t="s">
        <v>49</v>
      </c>
      <c r="U5" s="6" t="s">
        <v>49</v>
      </c>
      <c r="V5" s="6" t="s">
        <v>49</v>
      </c>
      <c r="W5" s="6" t="s">
        <v>49</v>
      </c>
      <c r="X5" s="6" t="s">
        <v>49</v>
      </c>
      <c r="Y5" s="21" t="s">
        <v>49</v>
      </c>
      <c r="Z5" s="6" t="s">
        <v>49</v>
      </c>
      <c r="AA5" s="6" t="s">
        <v>49</v>
      </c>
      <c r="AB5" s="6" t="s">
        <v>49</v>
      </c>
      <c r="AC5" s="6" t="s">
        <v>994</v>
      </c>
      <c r="AD5" s="16">
        <v>45840</v>
      </c>
      <c r="AE5" s="6" t="s">
        <v>1129</v>
      </c>
      <c r="AF5" s="6" t="s">
        <v>49</v>
      </c>
      <c r="AG5" s="6" t="s">
        <v>49</v>
      </c>
      <c r="AH5" s="6" t="s">
        <v>1291</v>
      </c>
      <c r="AI5" s="6" t="s">
        <v>49</v>
      </c>
      <c r="AJ5" s="6" t="s">
        <v>1486</v>
      </c>
      <c r="AK5" s="6" t="s">
        <v>1549</v>
      </c>
      <c r="AL5" s="6" t="s">
        <v>1572</v>
      </c>
      <c r="AM5" s="6" t="s">
        <v>1575</v>
      </c>
      <c r="AN5" s="6" t="s">
        <v>49</v>
      </c>
      <c r="AO5" s="6" t="s">
        <v>49</v>
      </c>
      <c r="AP5" s="6" t="s">
        <v>1291</v>
      </c>
      <c r="AQ5" s="6" t="s">
        <v>49</v>
      </c>
      <c r="AR5" s="6" t="s">
        <v>1486</v>
      </c>
      <c r="AS5" s="6" t="s">
        <v>1549</v>
      </c>
      <c r="AT5" s="6" t="s">
        <v>1572</v>
      </c>
      <c r="AU5" s="6" t="s">
        <v>1575</v>
      </c>
      <c r="AV5" s="6" t="s">
        <v>49</v>
      </c>
      <c r="AW5" s="6" t="s">
        <v>49</v>
      </c>
      <c r="AX5" s="6" t="s">
        <v>1851</v>
      </c>
      <c r="AY5" s="6" t="s">
        <v>2025</v>
      </c>
      <c r="AZ5" s="6" t="s">
        <v>49</v>
      </c>
      <c r="BA5" s="6" t="s">
        <v>49</v>
      </c>
      <c r="BB5" s="24">
        <v>0</v>
      </c>
      <c r="BC5" s="26"/>
      <c r="BD5" s="26"/>
      <c r="BE5" s="26"/>
      <c r="BF5" s="26"/>
      <c r="BG5" s="26"/>
      <c r="BH5" s="26"/>
      <c r="BI5" s="26"/>
      <c r="BJ5" s="26"/>
      <c r="BK5" s="26"/>
      <c r="BL5" s="26"/>
      <c r="BM5" s="26"/>
      <c r="BN5" s="26"/>
      <c r="BO5" s="26"/>
      <c r="BP5" s="16">
        <v>46001</v>
      </c>
      <c r="BQ5" s="28" t="str">
        <f>HYPERLINK("https://organic.ams.usda.gov/Integrity//Certificate.aspx?cid=51&amp;nopid=8241000289")</f>
        <v>https://organic.ams.usda.gov/Integrity//Certificate.aspx?cid=51&amp;nopid=8241000289</v>
      </c>
    </row>
    <row r="6" spans="1:70" x14ac:dyDescent="0.3">
      <c r="A6" t="s">
        <v>3</v>
      </c>
      <c r="B6" s="6" t="s">
        <v>8</v>
      </c>
      <c r="C6" s="6" t="s">
        <v>31</v>
      </c>
      <c r="D6" s="6" t="s">
        <v>53</v>
      </c>
      <c r="E6" s="10" t="s">
        <v>75</v>
      </c>
      <c r="F6" s="6" t="s">
        <v>274</v>
      </c>
      <c r="G6" s="6" t="s">
        <v>49</v>
      </c>
      <c r="H6" s="6" t="s">
        <v>496</v>
      </c>
      <c r="I6" s="6" t="s">
        <v>670</v>
      </c>
      <c r="J6" s="6" t="s">
        <v>827</v>
      </c>
      <c r="K6" s="6" t="s">
        <v>994</v>
      </c>
      <c r="L6" s="16">
        <v>44333</v>
      </c>
      <c r="M6" s="16">
        <v>46402</v>
      </c>
      <c r="N6" s="6" t="s">
        <v>994</v>
      </c>
      <c r="O6" s="16">
        <v>44333</v>
      </c>
      <c r="P6" s="6" t="s">
        <v>1006</v>
      </c>
      <c r="Q6" s="6" t="s">
        <v>49</v>
      </c>
      <c r="R6" s="6" t="s">
        <v>49</v>
      </c>
      <c r="S6" s="6" t="s">
        <v>994</v>
      </c>
      <c r="T6" s="16">
        <v>44333</v>
      </c>
      <c r="U6" s="6" t="s">
        <v>1095</v>
      </c>
      <c r="V6" s="6" t="s">
        <v>49</v>
      </c>
      <c r="W6" s="6" t="s">
        <v>49</v>
      </c>
      <c r="X6" s="6" t="s">
        <v>49</v>
      </c>
      <c r="Y6" s="21" t="s">
        <v>49</v>
      </c>
      <c r="Z6" s="6" t="s">
        <v>49</v>
      </c>
      <c r="AA6" s="6" t="s">
        <v>49</v>
      </c>
      <c r="AB6" s="6" t="s">
        <v>49</v>
      </c>
      <c r="AC6" s="6" t="s">
        <v>49</v>
      </c>
      <c r="AD6" s="21" t="s">
        <v>49</v>
      </c>
      <c r="AE6" s="6" t="s">
        <v>49</v>
      </c>
      <c r="AF6" s="6" t="s">
        <v>49</v>
      </c>
      <c r="AG6" s="6" t="s">
        <v>49</v>
      </c>
      <c r="AH6" s="6" t="s">
        <v>1292</v>
      </c>
      <c r="AI6" s="6" t="s">
        <v>49</v>
      </c>
      <c r="AJ6" s="6" t="s">
        <v>1487</v>
      </c>
      <c r="AK6" s="6" t="s">
        <v>1549</v>
      </c>
      <c r="AL6" s="6" t="s">
        <v>1572</v>
      </c>
      <c r="AM6" s="6" t="s">
        <v>1576</v>
      </c>
      <c r="AN6" s="6" t="s">
        <v>1680</v>
      </c>
      <c r="AO6" s="6" t="s">
        <v>49</v>
      </c>
      <c r="AP6" s="6" t="s">
        <v>1292</v>
      </c>
      <c r="AQ6" s="6" t="s">
        <v>49</v>
      </c>
      <c r="AR6" s="6" t="s">
        <v>1487</v>
      </c>
      <c r="AS6" s="6" t="s">
        <v>1549</v>
      </c>
      <c r="AT6" s="6" t="s">
        <v>1572</v>
      </c>
      <c r="AU6" s="6" t="s">
        <v>1576</v>
      </c>
      <c r="AV6" s="6" t="s">
        <v>49</v>
      </c>
      <c r="AW6" s="6" t="s">
        <v>49</v>
      </c>
      <c r="AX6" s="6" t="s">
        <v>1852</v>
      </c>
      <c r="AY6" s="6" t="s">
        <v>49</v>
      </c>
      <c r="AZ6" s="6" t="s">
        <v>49</v>
      </c>
      <c r="BA6" s="6" t="s">
        <v>49</v>
      </c>
      <c r="BB6" s="24">
        <v>118</v>
      </c>
      <c r="BC6" s="26"/>
      <c r="BD6" s="26"/>
      <c r="BE6" s="26"/>
      <c r="BF6" s="26" t="s">
        <v>2277</v>
      </c>
      <c r="BG6" s="26"/>
      <c r="BH6" s="26"/>
      <c r="BI6" s="26"/>
      <c r="BJ6" s="26"/>
      <c r="BK6" s="26"/>
      <c r="BL6" s="26"/>
      <c r="BM6" s="26"/>
      <c r="BN6" s="26"/>
      <c r="BO6" s="26"/>
      <c r="BP6" s="16">
        <v>46111</v>
      </c>
      <c r="BQ6" s="28" t="str">
        <f>HYPERLINK("https://organic.ams.usda.gov/Integrity//Certificate.aspx?cid=68&amp;nopid=8210008054")</f>
        <v>https://organic.ams.usda.gov/Integrity//Certificate.aspx?cid=68&amp;nopid=8210008054</v>
      </c>
    </row>
    <row r="7" spans="1:70" x14ac:dyDescent="0.3">
      <c r="A7" t="s">
        <v>3</v>
      </c>
      <c r="B7" s="6" t="s">
        <v>9</v>
      </c>
      <c r="C7" s="6" t="s">
        <v>32</v>
      </c>
      <c r="D7" s="6" t="s">
        <v>54</v>
      </c>
      <c r="E7" s="10" t="s">
        <v>76</v>
      </c>
      <c r="F7" s="6" t="s">
        <v>275</v>
      </c>
      <c r="G7" s="6" t="s">
        <v>49</v>
      </c>
      <c r="H7" s="6" t="s">
        <v>497</v>
      </c>
      <c r="I7" s="6" t="s">
        <v>671</v>
      </c>
      <c r="J7" s="6" t="s">
        <v>828</v>
      </c>
      <c r="K7" s="6" t="s">
        <v>994</v>
      </c>
      <c r="L7" s="16">
        <v>45916</v>
      </c>
      <c r="M7" s="16">
        <v>46203</v>
      </c>
      <c r="N7" s="6" t="s">
        <v>49</v>
      </c>
      <c r="O7" s="21" t="s">
        <v>49</v>
      </c>
      <c r="P7" s="6" t="s">
        <v>49</v>
      </c>
      <c r="Q7" s="6" t="s">
        <v>49</v>
      </c>
      <c r="R7" s="6" t="s">
        <v>49</v>
      </c>
      <c r="S7" s="6" t="s">
        <v>49</v>
      </c>
      <c r="T7" s="21" t="s">
        <v>49</v>
      </c>
      <c r="U7" s="6" t="s">
        <v>49</v>
      </c>
      <c r="V7" s="6" t="s">
        <v>49</v>
      </c>
      <c r="W7" s="6" t="s">
        <v>49</v>
      </c>
      <c r="X7" s="6" t="s">
        <v>49</v>
      </c>
      <c r="Y7" s="21" t="s">
        <v>49</v>
      </c>
      <c r="Z7" s="6" t="s">
        <v>49</v>
      </c>
      <c r="AA7" s="6" t="s">
        <v>49</v>
      </c>
      <c r="AB7" s="6" t="s">
        <v>49</v>
      </c>
      <c r="AC7" s="6" t="s">
        <v>994</v>
      </c>
      <c r="AD7" s="16">
        <v>45916</v>
      </c>
      <c r="AE7" s="6" t="s">
        <v>1130</v>
      </c>
      <c r="AF7" s="6" t="s">
        <v>49</v>
      </c>
      <c r="AG7" s="6" t="s">
        <v>1244</v>
      </c>
      <c r="AH7" s="6" t="s">
        <v>1293</v>
      </c>
      <c r="AI7" s="6" t="s">
        <v>49</v>
      </c>
      <c r="AJ7" s="6" t="s">
        <v>1488</v>
      </c>
      <c r="AK7" s="6" t="s">
        <v>1549</v>
      </c>
      <c r="AL7" s="6" t="s">
        <v>1572</v>
      </c>
      <c r="AM7" s="6" t="s">
        <v>1577</v>
      </c>
      <c r="AN7" s="6" t="s">
        <v>49</v>
      </c>
      <c r="AO7" s="6" t="s">
        <v>49</v>
      </c>
      <c r="AP7" s="6" t="s">
        <v>1721</v>
      </c>
      <c r="AQ7" s="6" t="s">
        <v>1479</v>
      </c>
      <c r="AR7" s="6" t="s">
        <v>1781</v>
      </c>
      <c r="AS7" s="6" t="s">
        <v>1808</v>
      </c>
      <c r="AT7" s="6" t="s">
        <v>1572</v>
      </c>
      <c r="AU7" s="6" t="s">
        <v>1821</v>
      </c>
      <c r="AV7" s="6" t="s">
        <v>49</v>
      </c>
      <c r="AW7" s="6" t="s">
        <v>49</v>
      </c>
      <c r="AX7" s="6" t="s">
        <v>1853</v>
      </c>
      <c r="AY7" s="6" t="s">
        <v>49</v>
      </c>
      <c r="AZ7" s="6" t="s">
        <v>2179</v>
      </c>
      <c r="BA7" s="6" t="s">
        <v>49</v>
      </c>
      <c r="BB7" s="6" t="s">
        <v>49</v>
      </c>
      <c r="BC7" s="26"/>
      <c r="BD7" s="26"/>
      <c r="BE7" s="26"/>
      <c r="BF7" s="26"/>
      <c r="BG7" s="26"/>
      <c r="BH7" s="26"/>
      <c r="BI7" s="26"/>
      <c r="BJ7" s="26"/>
      <c r="BK7" s="26"/>
      <c r="BL7" s="26"/>
      <c r="BM7" s="26"/>
      <c r="BN7" s="26"/>
      <c r="BO7" s="26"/>
      <c r="BP7" s="16">
        <v>46153</v>
      </c>
      <c r="BQ7" s="28" t="str">
        <f>HYPERLINK("https://organic.ams.usda.gov/Integrity//Certificate.aspx?cid=71&amp;nopid=5520861237")</f>
        <v>https://organic.ams.usda.gov/Integrity//Certificate.aspx?cid=71&amp;nopid=5520861237</v>
      </c>
    </row>
    <row r="8" spans="1:70" x14ac:dyDescent="0.3">
      <c r="A8" t="s">
        <v>3</v>
      </c>
      <c r="B8" s="6" t="s">
        <v>10</v>
      </c>
      <c r="C8" s="6" t="s">
        <v>33</v>
      </c>
      <c r="D8" s="6" t="s">
        <v>55</v>
      </c>
      <c r="E8" s="10" t="s">
        <v>77</v>
      </c>
      <c r="F8" s="6" t="s">
        <v>276</v>
      </c>
      <c r="G8" s="6" t="s">
        <v>49</v>
      </c>
      <c r="H8" s="6" t="s">
        <v>49</v>
      </c>
      <c r="I8" s="6" t="s">
        <v>672</v>
      </c>
      <c r="J8" s="6" t="s">
        <v>829</v>
      </c>
      <c r="K8" s="6" t="s">
        <v>994</v>
      </c>
      <c r="L8" s="16">
        <v>45883</v>
      </c>
      <c r="M8" s="16">
        <v>46522</v>
      </c>
      <c r="N8" s="6" t="s">
        <v>49</v>
      </c>
      <c r="O8" s="21" t="s">
        <v>49</v>
      </c>
      <c r="P8" s="6" t="s">
        <v>49</v>
      </c>
      <c r="Q8" s="6" t="s">
        <v>49</v>
      </c>
      <c r="R8" s="6" t="s">
        <v>49</v>
      </c>
      <c r="S8" s="6" t="s">
        <v>49</v>
      </c>
      <c r="T8" s="21" t="s">
        <v>49</v>
      </c>
      <c r="U8" s="6" t="s">
        <v>49</v>
      </c>
      <c r="V8" s="6" t="s">
        <v>49</v>
      </c>
      <c r="W8" s="6" t="s">
        <v>49</v>
      </c>
      <c r="X8" s="6" t="s">
        <v>49</v>
      </c>
      <c r="Y8" s="21" t="s">
        <v>49</v>
      </c>
      <c r="Z8" s="6" t="s">
        <v>49</v>
      </c>
      <c r="AA8" s="6" t="s">
        <v>49</v>
      </c>
      <c r="AB8" s="6" t="s">
        <v>49</v>
      </c>
      <c r="AC8" s="6" t="s">
        <v>994</v>
      </c>
      <c r="AD8" s="16">
        <v>45883</v>
      </c>
      <c r="AE8" s="6" t="s">
        <v>1131</v>
      </c>
      <c r="AF8" s="6" t="s">
        <v>49</v>
      </c>
      <c r="AG8" s="6" t="s">
        <v>1245</v>
      </c>
      <c r="AH8" s="6" t="s">
        <v>1294</v>
      </c>
      <c r="AI8" s="6" t="s">
        <v>49</v>
      </c>
      <c r="AJ8" s="6" t="s">
        <v>1489</v>
      </c>
      <c r="AK8" s="6" t="s">
        <v>1549</v>
      </c>
      <c r="AL8" s="6" t="s">
        <v>1572</v>
      </c>
      <c r="AM8" s="6" t="s">
        <v>1578</v>
      </c>
      <c r="AN8" s="6" t="s">
        <v>49</v>
      </c>
      <c r="AO8" s="6" t="s">
        <v>49</v>
      </c>
      <c r="AP8" s="6" t="s">
        <v>1294</v>
      </c>
      <c r="AQ8" s="6" t="s">
        <v>49</v>
      </c>
      <c r="AR8" s="6" t="s">
        <v>1489</v>
      </c>
      <c r="AS8" s="6" t="s">
        <v>1549</v>
      </c>
      <c r="AT8" s="6" t="s">
        <v>1572</v>
      </c>
      <c r="AU8" s="6" t="s">
        <v>1578</v>
      </c>
      <c r="AV8" s="6" t="s">
        <v>49</v>
      </c>
      <c r="AW8" s="6" t="s">
        <v>49</v>
      </c>
      <c r="AX8" s="6" t="s">
        <v>49</v>
      </c>
      <c r="AY8" s="6" t="s">
        <v>49</v>
      </c>
      <c r="AZ8" s="6" t="s">
        <v>49</v>
      </c>
      <c r="BA8" s="6" t="s">
        <v>49</v>
      </c>
      <c r="BB8" s="6" t="s">
        <v>49</v>
      </c>
      <c r="BC8" s="26"/>
      <c r="BD8" s="26"/>
      <c r="BE8" s="26"/>
      <c r="BF8" s="26"/>
      <c r="BG8" s="26"/>
      <c r="BH8" s="26"/>
      <c r="BI8" s="26"/>
      <c r="BJ8" s="26"/>
      <c r="BK8" s="26"/>
      <c r="BL8" s="26"/>
      <c r="BM8" s="26"/>
      <c r="BN8" s="26" t="s">
        <v>2277</v>
      </c>
      <c r="BO8" s="26"/>
      <c r="BP8" s="16">
        <v>46105</v>
      </c>
      <c r="BQ8" s="28" t="str">
        <f>HYPERLINK("https://organic.ams.usda.gov/Integrity//Certificate.aspx?cid=1&amp;nopid=9092520401")</f>
        <v>https://organic.ams.usda.gov/Integrity//Certificate.aspx?cid=1&amp;nopid=9092520401</v>
      </c>
    </row>
    <row r="9" spans="1:70" x14ac:dyDescent="0.3">
      <c r="A9" t="s">
        <v>3</v>
      </c>
      <c r="B9" s="6" t="s">
        <v>6</v>
      </c>
      <c r="C9" s="6" t="s">
        <v>29</v>
      </c>
      <c r="D9" s="6" t="s">
        <v>51</v>
      </c>
      <c r="E9" s="10" t="s">
        <v>78</v>
      </c>
      <c r="F9" s="6" t="s">
        <v>277</v>
      </c>
      <c r="G9" s="6" t="s">
        <v>49</v>
      </c>
      <c r="H9" s="6" t="s">
        <v>498</v>
      </c>
      <c r="I9" s="6" t="s">
        <v>673</v>
      </c>
      <c r="J9" s="6" t="s">
        <v>830</v>
      </c>
      <c r="K9" s="6" t="s">
        <v>994</v>
      </c>
      <c r="L9" s="16">
        <v>45866</v>
      </c>
      <c r="M9" s="16">
        <v>46478</v>
      </c>
      <c r="N9" s="6" t="s">
        <v>994</v>
      </c>
      <c r="O9" s="16">
        <v>45866</v>
      </c>
      <c r="P9" s="6" t="s">
        <v>1007</v>
      </c>
      <c r="Q9" s="6" t="s">
        <v>49</v>
      </c>
      <c r="R9" s="6" t="s">
        <v>49</v>
      </c>
      <c r="S9" s="6" t="s">
        <v>994</v>
      </c>
      <c r="T9" s="16">
        <v>45866</v>
      </c>
      <c r="U9" s="6" t="s">
        <v>1096</v>
      </c>
      <c r="V9" s="6" t="s">
        <v>49</v>
      </c>
      <c r="W9" s="6" t="s">
        <v>49</v>
      </c>
      <c r="X9" s="6" t="s">
        <v>49</v>
      </c>
      <c r="Y9" s="21" t="s">
        <v>49</v>
      </c>
      <c r="Z9" s="6" t="s">
        <v>49</v>
      </c>
      <c r="AA9" s="6" t="s">
        <v>49</v>
      </c>
      <c r="AB9" s="6" t="s">
        <v>49</v>
      </c>
      <c r="AC9" s="6" t="s">
        <v>994</v>
      </c>
      <c r="AD9" s="16">
        <v>45866</v>
      </c>
      <c r="AE9" s="6" t="s">
        <v>1132</v>
      </c>
      <c r="AF9" s="6" t="s">
        <v>49</v>
      </c>
      <c r="AG9" s="6" t="s">
        <v>49</v>
      </c>
      <c r="AH9" s="6" t="s">
        <v>1295</v>
      </c>
      <c r="AI9" s="6" t="s">
        <v>49</v>
      </c>
      <c r="AJ9" s="6" t="s">
        <v>1490</v>
      </c>
      <c r="AK9" s="6" t="s">
        <v>1549</v>
      </c>
      <c r="AL9" s="6" t="s">
        <v>1572</v>
      </c>
      <c r="AM9" s="6" t="s">
        <v>1579</v>
      </c>
      <c r="AN9" s="6" t="s">
        <v>49</v>
      </c>
      <c r="AO9" s="6" t="s">
        <v>49</v>
      </c>
      <c r="AP9" s="6" t="s">
        <v>1295</v>
      </c>
      <c r="AQ9" s="6" t="s">
        <v>49</v>
      </c>
      <c r="AR9" s="6" t="s">
        <v>1490</v>
      </c>
      <c r="AS9" s="6" t="s">
        <v>1549</v>
      </c>
      <c r="AT9" s="6" t="s">
        <v>1572</v>
      </c>
      <c r="AU9" s="6" t="s">
        <v>1579</v>
      </c>
      <c r="AV9" s="6" t="s">
        <v>49</v>
      </c>
      <c r="AW9" s="6" t="s">
        <v>49</v>
      </c>
      <c r="AX9" s="6" t="s">
        <v>1854</v>
      </c>
      <c r="AY9" s="6" t="s">
        <v>49</v>
      </c>
      <c r="AZ9" s="6" t="s">
        <v>49</v>
      </c>
      <c r="BA9" s="6" t="s">
        <v>49</v>
      </c>
      <c r="BB9" s="24">
        <v>59</v>
      </c>
      <c r="BC9" s="26"/>
      <c r="BD9" s="26"/>
      <c r="BE9" s="26"/>
      <c r="BF9" s="26" t="s">
        <v>2277</v>
      </c>
      <c r="BG9" s="26"/>
      <c r="BH9" s="26"/>
      <c r="BI9" s="26"/>
      <c r="BJ9" s="26"/>
      <c r="BK9" s="26"/>
      <c r="BL9" s="26"/>
      <c r="BM9" s="26"/>
      <c r="BN9" s="26"/>
      <c r="BO9" s="26"/>
      <c r="BP9" s="16">
        <v>46141</v>
      </c>
      <c r="BQ9" s="28" t="str">
        <f>HYPERLINK("https://organic.ams.usda.gov/Integrity//Certificate.aspx?cid=42&amp;nopid=6780000333")</f>
        <v>https://organic.ams.usda.gov/Integrity//Certificate.aspx?cid=42&amp;nopid=6780000333</v>
      </c>
    </row>
    <row r="10" spans="1:70" x14ac:dyDescent="0.3">
      <c r="A10" t="s">
        <v>3</v>
      </c>
      <c r="B10" s="6" t="s">
        <v>9</v>
      </c>
      <c r="C10" s="6" t="s">
        <v>32</v>
      </c>
      <c r="D10" s="6" t="s">
        <v>54</v>
      </c>
      <c r="E10" s="10" t="s">
        <v>79</v>
      </c>
      <c r="F10" s="6" t="s">
        <v>278</v>
      </c>
      <c r="G10" s="6" t="s">
        <v>49</v>
      </c>
      <c r="H10" s="6" t="s">
        <v>499</v>
      </c>
      <c r="I10" s="6" t="s">
        <v>674</v>
      </c>
      <c r="J10" s="6" t="s">
        <v>831</v>
      </c>
      <c r="K10" s="6" t="s">
        <v>994</v>
      </c>
      <c r="L10" s="16">
        <v>43754</v>
      </c>
      <c r="M10" s="16">
        <v>46114</v>
      </c>
      <c r="N10" s="6" t="s">
        <v>49</v>
      </c>
      <c r="O10" s="21" t="s">
        <v>49</v>
      </c>
      <c r="P10" s="6" t="s">
        <v>49</v>
      </c>
      <c r="Q10" s="6" t="s">
        <v>49</v>
      </c>
      <c r="R10" s="6" t="s">
        <v>49</v>
      </c>
      <c r="S10" s="6" t="s">
        <v>49</v>
      </c>
      <c r="T10" s="21" t="s">
        <v>49</v>
      </c>
      <c r="U10" s="6" t="s">
        <v>49</v>
      </c>
      <c r="V10" s="6" t="s">
        <v>49</v>
      </c>
      <c r="W10" s="6" t="s">
        <v>49</v>
      </c>
      <c r="X10" s="6" t="s">
        <v>49</v>
      </c>
      <c r="Y10" s="21" t="s">
        <v>49</v>
      </c>
      <c r="Z10" s="6" t="s">
        <v>49</v>
      </c>
      <c r="AA10" s="6" t="s">
        <v>49</v>
      </c>
      <c r="AB10" s="6" t="s">
        <v>49</v>
      </c>
      <c r="AC10" s="6" t="s">
        <v>994</v>
      </c>
      <c r="AD10" s="16">
        <v>43754</v>
      </c>
      <c r="AE10" s="6" t="s">
        <v>1133</v>
      </c>
      <c r="AF10" s="6" t="s">
        <v>49</v>
      </c>
      <c r="AG10" s="6" t="s">
        <v>1246</v>
      </c>
      <c r="AH10" s="6" t="s">
        <v>1296</v>
      </c>
      <c r="AI10" s="6" t="s">
        <v>49</v>
      </c>
      <c r="AJ10" s="6" t="s">
        <v>1491</v>
      </c>
      <c r="AK10" s="6" t="s">
        <v>1549</v>
      </c>
      <c r="AL10" s="6" t="s">
        <v>1572</v>
      </c>
      <c r="AM10" s="6" t="s">
        <v>1580</v>
      </c>
      <c r="AN10" s="6" t="s">
        <v>514</v>
      </c>
      <c r="AO10" s="6" t="s">
        <v>1699</v>
      </c>
      <c r="AP10" s="6" t="s">
        <v>1722</v>
      </c>
      <c r="AQ10" s="6" t="s">
        <v>49</v>
      </c>
      <c r="AR10" s="6" t="s">
        <v>1491</v>
      </c>
      <c r="AS10" s="6" t="s">
        <v>1549</v>
      </c>
      <c r="AT10" s="6" t="s">
        <v>1572</v>
      </c>
      <c r="AU10" s="6" t="s">
        <v>1651</v>
      </c>
      <c r="AV10" s="6" t="s">
        <v>49</v>
      </c>
      <c r="AW10" s="6" t="s">
        <v>49</v>
      </c>
      <c r="AX10" s="6" t="s">
        <v>1855</v>
      </c>
      <c r="AY10" s="6" t="s">
        <v>2026</v>
      </c>
      <c r="AZ10" s="6" t="s">
        <v>49</v>
      </c>
      <c r="BA10" s="6" t="s">
        <v>49</v>
      </c>
      <c r="BB10" s="6" t="s">
        <v>49</v>
      </c>
      <c r="BC10" s="26"/>
      <c r="BD10" s="26"/>
      <c r="BE10" s="26"/>
      <c r="BF10" s="26"/>
      <c r="BG10" s="26"/>
      <c r="BH10" s="26" t="s">
        <v>2277</v>
      </c>
      <c r="BI10" s="26"/>
      <c r="BJ10" s="26"/>
      <c r="BK10" s="26"/>
      <c r="BL10" s="26"/>
      <c r="BM10" s="26"/>
      <c r="BN10" s="26"/>
      <c r="BO10" s="26"/>
      <c r="BP10" s="16">
        <v>46153</v>
      </c>
      <c r="BQ10" s="28" t="str">
        <f>HYPERLINK("https://organic.ams.usda.gov/Integrity//Certificate.aspx?cid=71&amp;nopid=5520501146")</f>
        <v>https://organic.ams.usda.gov/Integrity//Certificate.aspx?cid=71&amp;nopid=5520501146</v>
      </c>
    </row>
    <row r="11" spans="1:70" x14ac:dyDescent="0.3">
      <c r="A11" t="s">
        <v>3</v>
      </c>
      <c r="B11" s="6" t="s">
        <v>11</v>
      </c>
      <c r="C11" s="6" t="s">
        <v>34</v>
      </c>
      <c r="D11" s="6" t="s">
        <v>56</v>
      </c>
      <c r="E11" s="10" t="s">
        <v>80</v>
      </c>
      <c r="F11" s="6" t="s">
        <v>279</v>
      </c>
      <c r="G11" s="6" t="s">
        <v>49</v>
      </c>
      <c r="H11" s="6" t="s">
        <v>500</v>
      </c>
      <c r="I11" s="6" t="s">
        <v>675</v>
      </c>
      <c r="J11" s="6" t="s">
        <v>832</v>
      </c>
      <c r="K11" s="6" t="s">
        <v>994</v>
      </c>
      <c r="L11" s="16">
        <v>45798</v>
      </c>
      <c r="M11" s="16">
        <v>46388</v>
      </c>
      <c r="N11" s="6" t="s">
        <v>49</v>
      </c>
      <c r="O11" s="21" t="s">
        <v>49</v>
      </c>
      <c r="P11" s="6" t="s">
        <v>49</v>
      </c>
      <c r="Q11" s="6" t="s">
        <v>49</v>
      </c>
      <c r="R11" s="6" t="s">
        <v>49</v>
      </c>
      <c r="S11" s="6" t="s">
        <v>49</v>
      </c>
      <c r="T11" s="21" t="s">
        <v>49</v>
      </c>
      <c r="U11" s="6" t="s">
        <v>49</v>
      </c>
      <c r="V11" s="6" t="s">
        <v>49</v>
      </c>
      <c r="W11" s="6" t="s">
        <v>49</v>
      </c>
      <c r="X11" s="6" t="s">
        <v>49</v>
      </c>
      <c r="Y11" s="21" t="s">
        <v>49</v>
      </c>
      <c r="Z11" s="6" t="s">
        <v>49</v>
      </c>
      <c r="AA11" s="6" t="s">
        <v>49</v>
      </c>
      <c r="AB11" s="6" t="s">
        <v>49</v>
      </c>
      <c r="AC11" s="6" t="s">
        <v>994</v>
      </c>
      <c r="AD11" s="16">
        <v>45798</v>
      </c>
      <c r="AE11" s="6" t="s">
        <v>1134</v>
      </c>
      <c r="AF11" s="6" t="s">
        <v>49</v>
      </c>
      <c r="AG11" s="6" t="s">
        <v>49</v>
      </c>
      <c r="AH11" s="6" t="s">
        <v>1297</v>
      </c>
      <c r="AI11" s="6" t="s">
        <v>49</v>
      </c>
      <c r="AJ11" s="6" t="s">
        <v>1492</v>
      </c>
      <c r="AK11" s="6" t="s">
        <v>1549</v>
      </c>
      <c r="AL11" s="6" t="s">
        <v>1572</v>
      </c>
      <c r="AM11" s="6" t="s">
        <v>1581</v>
      </c>
      <c r="AN11" s="6" t="s">
        <v>49</v>
      </c>
      <c r="AO11" s="6" t="s">
        <v>49</v>
      </c>
      <c r="AP11" s="6" t="s">
        <v>1723</v>
      </c>
      <c r="AQ11" s="6" t="s">
        <v>49</v>
      </c>
      <c r="AR11" s="6" t="s">
        <v>1782</v>
      </c>
      <c r="AS11" s="6" t="s">
        <v>1809</v>
      </c>
      <c r="AT11" s="6" t="s">
        <v>1572</v>
      </c>
      <c r="AU11" s="6" t="s">
        <v>1822</v>
      </c>
      <c r="AV11" s="6" t="s">
        <v>49</v>
      </c>
      <c r="AW11" s="6" t="s">
        <v>49</v>
      </c>
      <c r="AX11" s="6" t="s">
        <v>1856</v>
      </c>
      <c r="AY11" s="6" t="s">
        <v>2027</v>
      </c>
      <c r="AZ11" s="6" t="s">
        <v>2180</v>
      </c>
      <c r="BA11" s="6" t="s">
        <v>49</v>
      </c>
      <c r="BB11" s="6" t="s">
        <v>49</v>
      </c>
      <c r="BC11" s="26"/>
      <c r="BD11" s="26"/>
      <c r="BE11" s="26"/>
      <c r="BF11" s="26"/>
      <c r="BG11" s="26"/>
      <c r="BH11" s="26"/>
      <c r="BI11" s="26"/>
      <c r="BJ11" s="26"/>
      <c r="BK11" s="26"/>
      <c r="BL11" s="26"/>
      <c r="BM11" s="26"/>
      <c r="BN11" s="26"/>
      <c r="BO11" s="26"/>
      <c r="BP11" s="16">
        <v>46029</v>
      </c>
      <c r="BQ11" s="28" t="str">
        <f>HYPERLINK("https://organic.ams.usda.gov/Integrity//Certificate.aspx?cid=15&amp;nopid=5561008746")</f>
        <v>https://organic.ams.usda.gov/Integrity//Certificate.aspx?cid=15&amp;nopid=5561008746</v>
      </c>
    </row>
    <row r="12" spans="1:70" x14ac:dyDescent="0.3">
      <c r="A12" t="s">
        <v>3</v>
      </c>
      <c r="B12" s="6" t="s">
        <v>9</v>
      </c>
      <c r="C12" s="6" t="s">
        <v>32</v>
      </c>
      <c r="D12" s="6" t="s">
        <v>54</v>
      </c>
      <c r="E12" s="10" t="s">
        <v>81</v>
      </c>
      <c r="F12" s="6" t="s">
        <v>280</v>
      </c>
      <c r="G12" s="6" t="s">
        <v>49</v>
      </c>
      <c r="H12" s="6" t="s">
        <v>501</v>
      </c>
      <c r="I12" s="6" t="s">
        <v>676</v>
      </c>
      <c r="J12" s="6" t="s">
        <v>833</v>
      </c>
      <c r="K12" s="6" t="s">
        <v>994</v>
      </c>
      <c r="L12" s="16">
        <v>45992</v>
      </c>
      <c r="M12" s="16">
        <v>46283</v>
      </c>
      <c r="N12" s="6" t="s">
        <v>49</v>
      </c>
      <c r="O12" s="21" t="s">
        <v>49</v>
      </c>
      <c r="P12" s="6" t="s">
        <v>49</v>
      </c>
      <c r="Q12" s="6" t="s">
        <v>49</v>
      </c>
      <c r="R12" s="6" t="s">
        <v>49</v>
      </c>
      <c r="S12" s="6" t="s">
        <v>49</v>
      </c>
      <c r="T12" s="21" t="s">
        <v>49</v>
      </c>
      <c r="U12" s="6" t="s">
        <v>49</v>
      </c>
      <c r="V12" s="6" t="s">
        <v>49</v>
      </c>
      <c r="W12" s="6" t="s">
        <v>49</v>
      </c>
      <c r="X12" s="6" t="s">
        <v>49</v>
      </c>
      <c r="Y12" s="21" t="s">
        <v>49</v>
      </c>
      <c r="Z12" s="6" t="s">
        <v>49</v>
      </c>
      <c r="AA12" s="6" t="s">
        <v>49</v>
      </c>
      <c r="AB12" s="6" t="s">
        <v>49</v>
      </c>
      <c r="AC12" s="6" t="s">
        <v>994</v>
      </c>
      <c r="AD12" s="16">
        <v>45992</v>
      </c>
      <c r="AE12" s="6" t="s">
        <v>1135</v>
      </c>
      <c r="AF12" s="6" t="s">
        <v>49</v>
      </c>
      <c r="AG12" s="6" t="s">
        <v>1247</v>
      </c>
      <c r="AH12" s="6" t="s">
        <v>1298</v>
      </c>
      <c r="AI12" s="6" t="s">
        <v>49</v>
      </c>
      <c r="AJ12" s="6" t="s">
        <v>1493</v>
      </c>
      <c r="AK12" s="6" t="s">
        <v>1549</v>
      </c>
      <c r="AL12" s="6" t="s">
        <v>1572</v>
      </c>
      <c r="AM12" s="6" t="s">
        <v>1582</v>
      </c>
      <c r="AN12" s="6" t="s">
        <v>49</v>
      </c>
      <c r="AO12" s="6" t="s">
        <v>49</v>
      </c>
      <c r="AP12" s="6" t="s">
        <v>1724</v>
      </c>
      <c r="AQ12" s="6" t="s">
        <v>49</v>
      </c>
      <c r="AR12" s="6" t="s">
        <v>1783</v>
      </c>
      <c r="AS12" s="6" t="s">
        <v>1810</v>
      </c>
      <c r="AT12" s="6" t="s">
        <v>1572</v>
      </c>
      <c r="AU12" s="6" t="s">
        <v>1823</v>
      </c>
      <c r="AV12" s="6" t="s">
        <v>49</v>
      </c>
      <c r="AW12" s="6" t="s">
        <v>49</v>
      </c>
      <c r="AX12" s="6" t="s">
        <v>1857</v>
      </c>
      <c r="AY12" s="6" t="s">
        <v>2028</v>
      </c>
      <c r="AZ12" s="6" t="s">
        <v>49</v>
      </c>
      <c r="BA12" s="6" t="s">
        <v>49</v>
      </c>
      <c r="BB12" s="6" t="s">
        <v>49</v>
      </c>
      <c r="BC12" s="26"/>
      <c r="BD12" s="26"/>
      <c r="BE12" s="26"/>
      <c r="BF12" s="26"/>
      <c r="BG12" s="26" t="s">
        <v>2277</v>
      </c>
      <c r="BH12" s="26"/>
      <c r="BI12" s="26"/>
      <c r="BJ12" s="26"/>
      <c r="BK12" s="26"/>
      <c r="BL12" s="26"/>
      <c r="BM12" s="26"/>
      <c r="BN12" s="26"/>
      <c r="BO12" s="26"/>
      <c r="BP12" s="16">
        <v>46153</v>
      </c>
      <c r="BQ12" s="28" t="str">
        <f>HYPERLINK("https://organic.ams.usda.gov/Integrity//Certificate.aspx?cid=71&amp;nopid=5520810075")</f>
        <v>https://organic.ams.usda.gov/Integrity//Certificate.aspx?cid=71&amp;nopid=5520810075</v>
      </c>
    </row>
    <row r="13" spans="1:70" x14ac:dyDescent="0.3">
      <c r="A13" t="s">
        <v>3</v>
      </c>
      <c r="B13" s="6" t="s">
        <v>12</v>
      </c>
      <c r="C13" s="6" t="s">
        <v>35</v>
      </c>
      <c r="D13" s="6" t="s">
        <v>57</v>
      </c>
      <c r="E13" s="10" t="s">
        <v>82</v>
      </c>
      <c r="F13" s="6" t="s">
        <v>281</v>
      </c>
      <c r="G13" s="6" t="s">
        <v>472</v>
      </c>
      <c r="H13" s="6" t="s">
        <v>502</v>
      </c>
      <c r="I13" s="6" t="s">
        <v>677</v>
      </c>
      <c r="J13" s="6" t="s">
        <v>830</v>
      </c>
      <c r="K13" s="6" t="s">
        <v>994</v>
      </c>
      <c r="L13" s="16">
        <v>45714</v>
      </c>
      <c r="M13" s="16">
        <v>46522</v>
      </c>
      <c r="N13" s="6" t="s">
        <v>994</v>
      </c>
      <c r="O13" s="16">
        <v>45714</v>
      </c>
      <c r="P13" s="6" t="s">
        <v>1008</v>
      </c>
      <c r="Q13" s="6" t="s">
        <v>49</v>
      </c>
      <c r="R13" s="6" t="s">
        <v>49</v>
      </c>
      <c r="S13" s="6" t="s">
        <v>994</v>
      </c>
      <c r="T13" s="16">
        <v>45714</v>
      </c>
      <c r="U13" s="6" t="s">
        <v>1097</v>
      </c>
      <c r="V13" s="6" t="s">
        <v>49</v>
      </c>
      <c r="W13" s="6" t="s">
        <v>49</v>
      </c>
      <c r="X13" s="6" t="s">
        <v>49</v>
      </c>
      <c r="Y13" s="21" t="s">
        <v>49</v>
      </c>
      <c r="Z13" s="6" t="s">
        <v>49</v>
      </c>
      <c r="AA13" s="6" t="s">
        <v>49</v>
      </c>
      <c r="AB13" s="6" t="s">
        <v>49</v>
      </c>
      <c r="AC13" s="6" t="s">
        <v>49</v>
      </c>
      <c r="AD13" s="21" t="s">
        <v>49</v>
      </c>
      <c r="AE13" s="6" t="s">
        <v>49</v>
      </c>
      <c r="AF13" s="6" t="s">
        <v>49</v>
      </c>
      <c r="AG13" s="6" t="s">
        <v>49</v>
      </c>
      <c r="AH13" s="6" t="s">
        <v>1299</v>
      </c>
      <c r="AI13" s="6" t="s">
        <v>49</v>
      </c>
      <c r="AJ13" s="6" t="s">
        <v>1494</v>
      </c>
      <c r="AK13" s="6" t="s">
        <v>1549</v>
      </c>
      <c r="AL13" s="6" t="s">
        <v>1572</v>
      </c>
      <c r="AM13" s="6" t="s">
        <v>1583</v>
      </c>
      <c r="AN13" s="6" t="s">
        <v>49</v>
      </c>
      <c r="AO13" s="6" t="s">
        <v>49</v>
      </c>
      <c r="AP13" s="6" t="s">
        <v>1299</v>
      </c>
      <c r="AQ13" s="6" t="s">
        <v>49</v>
      </c>
      <c r="AR13" s="6" t="s">
        <v>1494</v>
      </c>
      <c r="AS13" s="6" t="s">
        <v>1549</v>
      </c>
      <c r="AT13" s="6" t="s">
        <v>1572</v>
      </c>
      <c r="AU13" s="6" t="s">
        <v>1583</v>
      </c>
      <c r="AV13" s="6" t="s">
        <v>49</v>
      </c>
      <c r="AW13" s="6" t="s">
        <v>49</v>
      </c>
      <c r="AX13" s="6" t="s">
        <v>1858</v>
      </c>
      <c r="AY13" s="6" t="s">
        <v>49</v>
      </c>
      <c r="AZ13" s="6" t="s">
        <v>49</v>
      </c>
      <c r="BA13" s="6" t="s">
        <v>49</v>
      </c>
      <c r="BB13" s="24">
        <v>96</v>
      </c>
      <c r="BC13" s="26"/>
      <c r="BD13" s="26"/>
      <c r="BE13" s="26"/>
      <c r="BF13" s="26" t="s">
        <v>2277</v>
      </c>
      <c r="BG13" s="26"/>
      <c r="BH13" s="26"/>
      <c r="BI13" s="26"/>
      <c r="BJ13" s="26"/>
      <c r="BK13" s="26"/>
      <c r="BL13" s="26"/>
      <c r="BM13" s="26"/>
      <c r="BN13" s="26"/>
      <c r="BO13" s="26"/>
      <c r="BP13" s="16">
        <v>46154</v>
      </c>
      <c r="BQ13" s="28" t="str">
        <f>HYPERLINK("https://organic.ams.usda.gov/Integrity//Certificate.aspx?cid=58&amp;nopid=1600003832")</f>
        <v>https://organic.ams.usda.gov/Integrity//Certificate.aspx?cid=58&amp;nopid=1600003832</v>
      </c>
    </row>
    <row r="14" spans="1:70" x14ac:dyDescent="0.3">
      <c r="A14" t="s">
        <v>3</v>
      </c>
      <c r="B14" s="6" t="s">
        <v>6</v>
      </c>
      <c r="C14" s="6" t="s">
        <v>29</v>
      </c>
      <c r="D14" s="6" t="s">
        <v>51</v>
      </c>
      <c r="E14" s="10" t="s">
        <v>83</v>
      </c>
      <c r="F14" s="6" t="s">
        <v>282</v>
      </c>
      <c r="G14" s="6" t="s">
        <v>49</v>
      </c>
      <c r="H14" s="6" t="s">
        <v>503</v>
      </c>
      <c r="I14" s="6" t="s">
        <v>678</v>
      </c>
      <c r="J14" s="6" t="s">
        <v>834</v>
      </c>
      <c r="K14" s="6" t="s">
        <v>994</v>
      </c>
      <c r="L14" s="16">
        <v>44067</v>
      </c>
      <c r="M14" s="16">
        <v>46113</v>
      </c>
      <c r="N14" s="6" t="s">
        <v>994</v>
      </c>
      <c r="O14" s="16">
        <v>44067</v>
      </c>
      <c r="P14" s="6" t="s">
        <v>1009</v>
      </c>
      <c r="Q14" s="6" t="s">
        <v>49</v>
      </c>
      <c r="R14" s="6" t="s">
        <v>49</v>
      </c>
      <c r="S14" s="6" t="s">
        <v>49</v>
      </c>
      <c r="T14" s="21" t="s">
        <v>49</v>
      </c>
      <c r="U14" s="6" t="s">
        <v>49</v>
      </c>
      <c r="V14" s="6" t="s">
        <v>49</v>
      </c>
      <c r="W14" s="6" t="s">
        <v>49</v>
      </c>
      <c r="X14" s="6" t="s">
        <v>49</v>
      </c>
      <c r="Y14" s="21" t="s">
        <v>49</v>
      </c>
      <c r="Z14" s="6" t="s">
        <v>49</v>
      </c>
      <c r="AA14" s="6" t="s">
        <v>49</v>
      </c>
      <c r="AB14" s="6" t="s">
        <v>49</v>
      </c>
      <c r="AC14" s="6" t="s">
        <v>49</v>
      </c>
      <c r="AD14" s="21" t="s">
        <v>49</v>
      </c>
      <c r="AE14" s="6" t="s">
        <v>49</v>
      </c>
      <c r="AF14" s="6" t="s">
        <v>49</v>
      </c>
      <c r="AG14" s="6" t="s">
        <v>49</v>
      </c>
      <c r="AH14" s="6" t="s">
        <v>1300</v>
      </c>
      <c r="AI14" s="6" t="s">
        <v>49</v>
      </c>
      <c r="AJ14" s="6" t="s">
        <v>1495</v>
      </c>
      <c r="AK14" s="6" t="s">
        <v>1549</v>
      </c>
      <c r="AL14" s="6" t="s">
        <v>1572</v>
      </c>
      <c r="AM14" s="6" t="s">
        <v>1584</v>
      </c>
      <c r="AN14" s="6" t="s">
        <v>1681</v>
      </c>
      <c r="AO14" s="6" t="s">
        <v>1700</v>
      </c>
      <c r="AP14" s="6" t="s">
        <v>1300</v>
      </c>
      <c r="AQ14" s="6" t="s">
        <v>49</v>
      </c>
      <c r="AR14" s="6" t="s">
        <v>1495</v>
      </c>
      <c r="AS14" s="6" t="s">
        <v>1549</v>
      </c>
      <c r="AT14" s="6" t="s">
        <v>1572</v>
      </c>
      <c r="AU14" s="6" t="s">
        <v>1584</v>
      </c>
      <c r="AV14" s="6" t="s">
        <v>49</v>
      </c>
      <c r="AW14" s="6" t="s">
        <v>49</v>
      </c>
      <c r="AX14" s="6" t="s">
        <v>1859</v>
      </c>
      <c r="AY14" s="6" t="s">
        <v>2029</v>
      </c>
      <c r="AZ14" s="6" t="s">
        <v>49</v>
      </c>
      <c r="BA14" s="6" t="s">
        <v>2259</v>
      </c>
      <c r="BB14" s="24">
        <v>40</v>
      </c>
      <c r="BC14" s="26"/>
      <c r="BD14" s="26"/>
      <c r="BE14" s="26"/>
      <c r="BF14" s="26"/>
      <c r="BG14" s="26"/>
      <c r="BH14" s="26"/>
      <c r="BI14" s="26"/>
      <c r="BJ14" s="26"/>
      <c r="BK14" s="26"/>
      <c r="BL14" s="26"/>
      <c r="BM14" s="26"/>
      <c r="BN14" s="26"/>
      <c r="BO14" s="26"/>
      <c r="BP14" s="16">
        <v>45999</v>
      </c>
      <c r="BQ14" s="28" t="str">
        <f>HYPERLINK("https://organic.ams.usda.gov/Integrity//Certificate.aspx?cid=42&amp;nopid=6783437160")</f>
        <v>https://organic.ams.usda.gov/Integrity//Certificate.aspx?cid=42&amp;nopid=6783437160</v>
      </c>
    </row>
    <row r="15" spans="1:70" x14ac:dyDescent="0.3">
      <c r="A15" t="s">
        <v>3</v>
      </c>
      <c r="B15" s="6" t="s">
        <v>6</v>
      </c>
      <c r="C15" s="6" t="s">
        <v>29</v>
      </c>
      <c r="D15" s="6" t="s">
        <v>51</v>
      </c>
      <c r="E15" s="10" t="s">
        <v>84</v>
      </c>
      <c r="F15" s="6" t="s">
        <v>283</v>
      </c>
      <c r="G15" s="6" t="s">
        <v>49</v>
      </c>
      <c r="H15" s="6" t="s">
        <v>504</v>
      </c>
      <c r="I15" s="6" t="s">
        <v>679</v>
      </c>
      <c r="J15" s="6" t="s">
        <v>835</v>
      </c>
      <c r="K15" s="6" t="s">
        <v>994</v>
      </c>
      <c r="L15" s="16">
        <v>37987</v>
      </c>
      <c r="M15" s="16">
        <v>46113</v>
      </c>
      <c r="N15" s="6" t="s">
        <v>994</v>
      </c>
      <c r="O15" s="16">
        <v>37987</v>
      </c>
      <c r="P15" s="6" t="s">
        <v>1010</v>
      </c>
      <c r="Q15" s="6" t="s">
        <v>49</v>
      </c>
      <c r="R15" s="6" t="s">
        <v>49</v>
      </c>
      <c r="S15" s="6" t="s">
        <v>49</v>
      </c>
      <c r="T15" s="21" t="s">
        <v>49</v>
      </c>
      <c r="U15" s="6" t="s">
        <v>49</v>
      </c>
      <c r="V15" s="6" t="s">
        <v>49</v>
      </c>
      <c r="W15" s="6" t="s">
        <v>49</v>
      </c>
      <c r="X15" s="6" t="s">
        <v>49</v>
      </c>
      <c r="Y15" s="21" t="s">
        <v>49</v>
      </c>
      <c r="Z15" s="6" t="s">
        <v>49</v>
      </c>
      <c r="AA15" s="6" t="s">
        <v>49</v>
      </c>
      <c r="AB15" s="6" t="s">
        <v>49</v>
      </c>
      <c r="AC15" s="6" t="s">
        <v>49</v>
      </c>
      <c r="AD15" s="21" t="s">
        <v>49</v>
      </c>
      <c r="AE15" s="6" t="s">
        <v>49</v>
      </c>
      <c r="AF15" s="6" t="s">
        <v>49</v>
      </c>
      <c r="AG15" s="6" t="s">
        <v>49</v>
      </c>
      <c r="AH15" s="6" t="s">
        <v>1301</v>
      </c>
      <c r="AI15" s="6" t="s">
        <v>49</v>
      </c>
      <c r="AJ15" s="6" t="s">
        <v>1496</v>
      </c>
      <c r="AK15" s="6" t="s">
        <v>1549</v>
      </c>
      <c r="AL15" s="6" t="s">
        <v>1572</v>
      </c>
      <c r="AM15" s="6" t="s">
        <v>1585</v>
      </c>
      <c r="AN15" s="6" t="s">
        <v>1682</v>
      </c>
      <c r="AO15" s="6" t="s">
        <v>1701</v>
      </c>
      <c r="AP15" s="6" t="s">
        <v>1725</v>
      </c>
      <c r="AQ15" s="6" t="s">
        <v>49</v>
      </c>
      <c r="AR15" s="6" t="s">
        <v>1496</v>
      </c>
      <c r="AS15" s="6" t="s">
        <v>1549</v>
      </c>
      <c r="AT15" s="6" t="s">
        <v>1572</v>
      </c>
      <c r="AU15" s="6" t="s">
        <v>1585</v>
      </c>
      <c r="AV15" s="6" t="s">
        <v>49</v>
      </c>
      <c r="AW15" s="6" t="s">
        <v>49</v>
      </c>
      <c r="AX15" s="6" t="s">
        <v>1860</v>
      </c>
      <c r="AY15" s="6" t="s">
        <v>2030</v>
      </c>
      <c r="AZ15" s="6" t="s">
        <v>49</v>
      </c>
      <c r="BA15" s="6" t="s">
        <v>2260</v>
      </c>
      <c r="BB15" s="24">
        <v>233</v>
      </c>
      <c r="BC15" s="26"/>
      <c r="BD15" s="26"/>
      <c r="BE15" s="26"/>
      <c r="BF15" s="26"/>
      <c r="BG15" s="26"/>
      <c r="BH15" s="26"/>
      <c r="BI15" s="26"/>
      <c r="BJ15" s="26"/>
      <c r="BK15" s="26"/>
      <c r="BL15" s="26"/>
      <c r="BM15" s="26"/>
      <c r="BN15" s="26"/>
      <c r="BO15" s="26"/>
      <c r="BP15" s="16">
        <v>45820</v>
      </c>
      <c r="BQ15" s="28" t="str">
        <f>HYPERLINK("https://organic.ams.usda.gov/Integrity//Certificate.aspx?cid=42&amp;nopid=6780000107")</f>
        <v>https://organic.ams.usda.gov/Integrity//Certificate.aspx?cid=42&amp;nopid=6780000107</v>
      </c>
    </row>
    <row r="16" spans="1:70" x14ac:dyDescent="0.3">
      <c r="A16" t="s">
        <v>3</v>
      </c>
      <c r="B16" s="6" t="s">
        <v>6</v>
      </c>
      <c r="C16" s="6" t="s">
        <v>29</v>
      </c>
      <c r="D16" s="6" t="s">
        <v>51</v>
      </c>
      <c r="E16" s="10" t="s">
        <v>85</v>
      </c>
      <c r="F16" s="6" t="s">
        <v>284</v>
      </c>
      <c r="G16" s="6" t="s">
        <v>49</v>
      </c>
      <c r="H16" s="6" t="s">
        <v>505</v>
      </c>
      <c r="I16" s="6" t="s">
        <v>680</v>
      </c>
      <c r="J16" s="6" t="s">
        <v>836</v>
      </c>
      <c r="K16" s="6" t="s">
        <v>994</v>
      </c>
      <c r="L16" s="16">
        <v>45135</v>
      </c>
      <c r="M16" s="16">
        <v>46478</v>
      </c>
      <c r="N16" s="6" t="s">
        <v>994</v>
      </c>
      <c r="O16" s="16">
        <v>45135</v>
      </c>
      <c r="P16" s="6" t="s">
        <v>1011</v>
      </c>
      <c r="Q16" s="6" t="s">
        <v>49</v>
      </c>
      <c r="R16" s="6" t="s">
        <v>49</v>
      </c>
      <c r="S16" s="6" t="s">
        <v>49</v>
      </c>
      <c r="T16" s="21" t="s">
        <v>49</v>
      </c>
      <c r="U16" s="6" t="s">
        <v>49</v>
      </c>
      <c r="V16" s="6" t="s">
        <v>49</v>
      </c>
      <c r="W16" s="6" t="s">
        <v>49</v>
      </c>
      <c r="X16" s="6" t="s">
        <v>49</v>
      </c>
      <c r="Y16" s="21" t="s">
        <v>49</v>
      </c>
      <c r="Z16" s="6" t="s">
        <v>49</v>
      </c>
      <c r="AA16" s="6" t="s">
        <v>49</v>
      </c>
      <c r="AB16" s="6" t="s">
        <v>49</v>
      </c>
      <c r="AC16" s="6" t="s">
        <v>49</v>
      </c>
      <c r="AD16" s="21" t="s">
        <v>49</v>
      </c>
      <c r="AE16" s="6" t="s">
        <v>49</v>
      </c>
      <c r="AF16" s="6" t="s">
        <v>49</v>
      </c>
      <c r="AG16" s="6" t="s">
        <v>49</v>
      </c>
      <c r="AH16" s="6" t="s">
        <v>1302</v>
      </c>
      <c r="AI16" s="6" t="s">
        <v>49</v>
      </c>
      <c r="AJ16" s="6" t="s">
        <v>1497</v>
      </c>
      <c r="AK16" s="6" t="s">
        <v>1549</v>
      </c>
      <c r="AL16" s="6" t="s">
        <v>1572</v>
      </c>
      <c r="AM16" s="6" t="s">
        <v>1586</v>
      </c>
      <c r="AN16" s="6" t="s">
        <v>1683</v>
      </c>
      <c r="AO16" s="6" t="s">
        <v>1702</v>
      </c>
      <c r="AP16" s="6" t="s">
        <v>49</v>
      </c>
      <c r="AQ16" s="6" t="s">
        <v>49</v>
      </c>
      <c r="AR16" s="6" t="s">
        <v>49</v>
      </c>
      <c r="AS16" s="6" t="s">
        <v>49</v>
      </c>
      <c r="AT16" s="6" t="s">
        <v>49</v>
      </c>
      <c r="AU16" s="6" t="s">
        <v>49</v>
      </c>
      <c r="AV16" s="6" t="s">
        <v>49</v>
      </c>
      <c r="AW16" s="6" t="s">
        <v>49</v>
      </c>
      <c r="AX16" s="6" t="s">
        <v>1861</v>
      </c>
      <c r="AY16" s="6" t="s">
        <v>2031</v>
      </c>
      <c r="AZ16" s="6" t="s">
        <v>49</v>
      </c>
      <c r="BA16" s="6" t="s">
        <v>49</v>
      </c>
      <c r="BB16" s="24">
        <v>4</v>
      </c>
      <c r="BC16" s="26"/>
      <c r="BD16" s="26" t="s">
        <v>2277</v>
      </c>
      <c r="BE16" s="26"/>
      <c r="BF16" s="26"/>
      <c r="BG16" s="26"/>
      <c r="BH16" s="26"/>
      <c r="BI16" s="26"/>
      <c r="BJ16" s="26"/>
      <c r="BK16" s="26"/>
      <c r="BL16" s="26"/>
      <c r="BM16" s="26"/>
      <c r="BN16" s="26"/>
      <c r="BO16" s="26"/>
      <c r="BP16" s="16">
        <v>46108</v>
      </c>
      <c r="BQ16" s="28" t="str">
        <f>HYPERLINK("https://organic.ams.usda.gov/Integrity//Certificate.aspx?cid=42&amp;nopid=6780000322")</f>
        <v>https://organic.ams.usda.gov/Integrity//Certificate.aspx?cid=42&amp;nopid=6780000322</v>
      </c>
    </row>
    <row r="17" spans="1:69" x14ac:dyDescent="0.3">
      <c r="A17" t="s">
        <v>3</v>
      </c>
      <c r="B17" s="6" t="s">
        <v>8</v>
      </c>
      <c r="C17" s="6" t="s">
        <v>31</v>
      </c>
      <c r="D17" s="6" t="s">
        <v>53</v>
      </c>
      <c r="E17" s="10" t="s">
        <v>86</v>
      </c>
      <c r="F17" s="6" t="s">
        <v>285</v>
      </c>
      <c r="G17" s="6" t="s">
        <v>49</v>
      </c>
      <c r="H17" s="6" t="s">
        <v>506</v>
      </c>
      <c r="I17" s="6" t="s">
        <v>681</v>
      </c>
      <c r="J17" s="6" t="s">
        <v>837</v>
      </c>
      <c r="K17" s="6" t="s">
        <v>994</v>
      </c>
      <c r="L17" s="16">
        <v>42976</v>
      </c>
      <c r="M17" s="16">
        <v>46037</v>
      </c>
      <c r="N17" s="6" t="s">
        <v>994</v>
      </c>
      <c r="O17" s="16">
        <v>42976</v>
      </c>
      <c r="P17" s="6" t="s">
        <v>1009</v>
      </c>
      <c r="Q17" s="6" t="s">
        <v>49</v>
      </c>
      <c r="R17" s="6" t="s">
        <v>49</v>
      </c>
      <c r="S17" s="6" t="s">
        <v>49</v>
      </c>
      <c r="T17" s="21" t="s">
        <v>49</v>
      </c>
      <c r="U17" s="6" t="s">
        <v>49</v>
      </c>
      <c r="V17" s="6" t="s">
        <v>49</v>
      </c>
      <c r="W17" s="6" t="s">
        <v>49</v>
      </c>
      <c r="X17" s="6" t="s">
        <v>49</v>
      </c>
      <c r="Y17" s="21" t="s">
        <v>49</v>
      </c>
      <c r="Z17" s="6" t="s">
        <v>49</v>
      </c>
      <c r="AA17" s="6" t="s">
        <v>49</v>
      </c>
      <c r="AB17" s="6" t="s">
        <v>49</v>
      </c>
      <c r="AC17" s="6" t="s">
        <v>49</v>
      </c>
      <c r="AD17" s="21" t="s">
        <v>49</v>
      </c>
      <c r="AE17" s="6" t="s">
        <v>49</v>
      </c>
      <c r="AF17" s="6" t="s">
        <v>49</v>
      </c>
      <c r="AG17" s="6" t="s">
        <v>49</v>
      </c>
      <c r="AH17" s="6" t="s">
        <v>1303</v>
      </c>
      <c r="AI17" s="6" t="s">
        <v>49</v>
      </c>
      <c r="AJ17" s="6" t="s">
        <v>1498</v>
      </c>
      <c r="AK17" s="6" t="s">
        <v>1549</v>
      </c>
      <c r="AL17" s="6" t="s">
        <v>1572</v>
      </c>
      <c r="AM17" s="6" t="s">
        <v>1587</v>
      </c>
      <c r="AN17" s="6" t="s">
        <v>1684</v>
      </c>
      <c r="AO17" s="6" t="s">
        <v>1703</v>
      </c>
      <c r="AP17" s="6" t="s">
        <v>1303</v>
      </c>
      <c r="AQ17" s="6" t="s">
        <v>49</v>
      </c>
      <c r="AR17" s="6" t="s">
        <v>1498</v>
      </c>
      <c r="AS17" s="6" t="s">
        <v>1549</v>
      </c>
      <c r="AT17" s="6" t="s">
        <v>1572</v>
      </c>
      <c r="AU17" s="6" t="s">
        <v>1587</v>
      </c>
      <c r="AV17" s="6" t="s">
        <v>49</v>
      </c>
      <c r="AW17" s="6" t="s">
        <v>49</v>
      </c>
      <c r="AX17" s="6" t="s">
        <v>1862</v>
      </c>
      <c r="AY17" s="6" t="s">
        <v>2032</v>
      </c>
      <c r="AZ17" s="6" t="s">
        <v>49</v>
      </c>
      <c r="BA17" s="6" t="s">
        <v>49</v>
      </c>
      <c r="BB17" s="24">
        <v>739</v>
      </c>
      <c r="BC17" s="26"/>
      <c r="BD17" s="26"/>
      <c r="BE17" s="26"/>
      <c r="BF17" s="26"/>
      <c r="BG17" s="26"/>
      <c r="BH17" s="26"/>
      <c r="BI17" s="26"/>
      <c r="BJ17" s="26"/>
      <c r="BK17" s="26"/>
      <c r="BL17" s="26"/>
      <c r="BM17" s="26"/>
      <c r="BN17" s="26"/>
      <c r="BO17" s="26"/>
      <c r="BP17" s="16">
        <v>45979</v>
      </c>
      <c r="BQ17" s="28" t="str">
        <f>HYPERLINK("https://organic.ams.usda.gov/Integrity//Certificate.aspx?cid=68&amp;nopid=8210005134")</f>
        <v>https://organic.ams.usda.gov/Integrity//Certificate.aspx?cid=68&amp;nopid=8210005134</v>
      </c>
    </row>
    <row r="18" spans="1:69" x14ac:dyDescent="0.3">
      <c r="A18" t="s">
        <v>3</v>
      </c>
      <c r="B18" s="6" t="s">
        <v>9</v>
      </c>
      <c r="C18" s="6" t="s">
        <v>32</v>
      </c>
      <c r="D18" s="6" t="s">
        <v>54</v>
      </c>
      <c r="E18" s="10" t="s">
        <v>87</v>
      </c>
      <c r="F18" s="6" t="s">
        <v>286</v>
      </c>
      <c r="G18" s="6" t="s">
        <v>49</v>
      </c>
      <c r="H18" s="6" t="s">
        <v>507</v>
      </c>
      <c r="I18" s="6" t="s">
        <v>682</v>
      </c>
      <c r="J18" s="6" t="s">
        <v>838</v>
      </c>
      <c r="K18" s="6" t="s">
        <v>994</v>
      </c>
      <c r="L18" s="16">
        <v>45888</v>
      </c>
      <c r="M18" s="16">
        <v>46170</v>
      </c>
      <c r="N18" s="6" t="s">
        <v>49</v>
      </c>
      <c r="O18" s="21" t="s">
        <v>49</v>
      </c>
      <c r="P18" s="6" t="s">
        <v>49</v>
      </c>
      <c r="Q18" s="6" t="s">
        <v>49</v>
      </c>
      <c r="R18" s="6" t="s">
        <v>49</v>
      </c>
      <c r="S18" s="6" t="s">
        <v>49</v>
      </c>
      <c r="T18" s="21" t="s">
        <v>49</v>
      </c>
      <c r="U18" s="6" t="s">
        <v>49</v>
      </c>
      <c r="V18" s="6" t="s">
        <v>49</v>
      </c>
      <c r="W18" s="6" t="s">
        <v>49</v>
      </c>
      <c r="X18" s="6" t="s">
        <v>49</v>
      </c>
      <c r="Y18" s="21" t="s">
        <v>49</v>
      </c>
      <c r="Z18" s="6" t="s">
        <v>49</v>
      </c>
      <c r="AA18" s="6" t="s">
        <v>49</v>
      </c>
      <c r="AB18" s="6" t="s">
        <v>49</v>
      </c>
      <c r="AC18" s="6" t="s">
        <v>994</v>
      </c>
      <c r="AD18" s="16">
        <v>45888</v>
      </c>
      <c r="AE18" s="6" t="s">
        <v>1136</v>
      </c>
      <c r="AF18" s="6" t="s">
        <v>49</v>
      </c>
      <c r="AG18" s="6" t="s">
        <v>1248</v>
      </c>
      <c r="AH18" s="6" t="s">
        <v>1304</v>
      </c>
      <c r="AI18" s="6" t="s">
        <v>49</v>
      </c>
      <c r="AJ18" s="6" t="s">
        <v>1488</v>
      </c>
      <c r="AK18" s="6" t="s">
        <v>1549</v>
      </c>
      <c r="AL18" s="6" t="s">
        <v>1572</v>
      </c>
      <c r="AM18" s="6" t="s">
        <v>1577</v>
      </c>
      <c r="AN18" s="6" t="s">
        <v>49</v>
      </c>
      <c r="AO18" s="6" t="s">
        <v>49</v>
      </c>
      <c r="AP18" s="6" t="s">
        <v>1304</v>
      </c>
      <c r="AQ18" s="6" t="s">
        <v>49</v>
      </c>
      <c r="AR18" s="6" t="s">
        <v>1488</v>
      </c>
      <c r="AS18" s="6" t="s">
        <v>1549</v>
      </c>
      <c r="AT18" s="6" t="s">
        <v>1572</v>
      </c>
      <c r="AU18" s="6" t="s">
        <v>1577</v>
      </c>
      <c r="AV18" s="6" t="s">
        <v>49</v>
      </c>
      <c r="AW18" s="6" t="s">
        <v>49</v>
      </c>
      <c r="AX18" s="6" t="s">
        <v>1863</v>
      </c>
      <c r="AY18" s="6" t="s">
        <v>2033</v>
      </c>
      <c r="AZ18" s="6" t="s">
        <v>2181</v>
      </c>
      <c r="BA18" s="6" t="s">
        <v>49</v>
      </c>
      <c r="BB18" s="6" t="s">
        <v>49</v>
      </c>
      <c r="BC18" s="26"/>
      <c r="BD18" s="26"/>
      <c r="BE18" s="26"/>
      <c r="BF18" s="26"/>
      <c r="BG18" s="26"/>
      <c r="BH18" s="26"/>
      <c r="BI18" s="26"/>
      <c r="BJ18" s="26"/>
      <c r="BK18" s="26"/>
      <c r="BL18" s="26"/>
      <c r="BM18" s="26"/>
      <c r="BN18" s="26" t="s">
        <v>2277</v>
      </c>
      <c r="BO18" s="26"/>
      <c r="BP18" s="16">
        <v>46153</v>
      </c>
      <c r="BQ18" s="28" t="str">
        <f>HYPERLINK("https://organic.ams.usda.gov/Integrity//Certificate.aspx?cid=71&amp;nopid=5520871763")</f>
        <v>https://organic.ams.usda.gov/Integrity//Certificate.aspx?cid=71&amp;nopid=5520871763</v>
      </c>
    </row>
    <row r="19" spans="1:69" x14ac:dyDescent="0.3">
      <c r="A19" t="s">
        <v>3</v>
      </c>
      <c r="B19" s="6" t="s">
        <v>10</v>
      </c>
      <c r="C19" s="6" t="s">
        <v>33</v>
      </c>
      <c r="D19" s="6" t="s">
        <v>55</v>
      </c>
      <c r="E19" s="10" t="s">
        <v>88</v>
      </c>
      <c r="F19" s="6" t="s">
        <v>287</v>
      </c>
      <c r="G19" s="6" t="s">
        <v>49</v>
      </c>
      <c r="H19" s="6" t="s">
        <v>49</v>
      </c>
      <c r="I19" s="6" t="s">
        <v>683</v>
      </c>
      <c r="J19" s="6" t="s">
        <v>839</v>
      </c>
      <c r="K19" s="6" t="s">
        <v>994</v>
      </c>
      <c r="L19" s="16">
        <v>44666</v>
      </c>
      <c r="M19" s="16">
        <v>46179</v>
      </c>
      <c r="N19" s="6" t="s">
        <v>49</v>
      </c>
      <c r="O19" s="21" t="s">
        <v>49</v>
      </c>
      <c r="P19" s="6" t="s">
        <v>49</v>
      </c>
      <c r="Q19" s="6" t="s">
        <v>49</v>
      </c>
      <c r="R19" s="6" t="s">
        <v>49</v>
      </c>
      <c r="S19" s="6" t="s">
        <v>49</v>
      </c>
      <c r="T19" s="21" t="s">
        <v>49</v>
      </c>
      <c r="U19" s="6" t="s">
        <v>49</v>
      </c>
      <c r="V19" s="6" t="s">
        <v>49</v>
      </c>
      <c r="W19" s="6" t="s">
        <v>49</v>
      </c>
      <c r="X19" s="6" t="s">
        <v>49</v>
      </c>
      <c r="Y19" s="21" t="s">
        <v>49</v>
      </c>
      <c r="Z19" s="6" t="s">
        <v>49</v>
      </c>
      <c r="AA19" s="6" t="s">
        <v>49</v>
      </c>
      <c r="AB19" s="6" t="s">
        <v>49</v>
      </c>
      <c r="AC19" s="6" t="s">
        <v>994</v>
      </c>
      <c r="AD19" s="16">
        <v>46029</v>
      </c>
      <c r="AE19" s="6" t="s">
        <v>1137</v>
      </c>
      <c r="AF19" s="6" t="s">
        <v>49</v>
      </c>
      <c r="AG19" s="6" t="s">
        <v>1249</v>
      </c>
      <c r="AH19" s="6" t="s">
        <v>1305</v>
      </c>
      <c r="AI19" s="6" t="s">
        <v>49</v>
      </c>
      <c r="AJ19" s="6" t="s">
        <v>1499</v>
      </c>
      <c r="AK19" s="6" t="s">
        <v>1549</v>
      </c>
      <c r="AL19" s="6" t="s">
        <v>1572</v>
      </c>
      <c r="AM19" s="6" t="s">
        <v>1588</v>
      </c>
      <c r="AN19" s="6" t="s">
        <v>1685</v>
      </c>
      <c r="AO19" s="6" t="s">
        <v>49</v>
      </c>
      <c r="AP19" s="6" t="s">
        <v>1305</v>
      </c>
      <c r="AQ19" s="6" t="s">
        <v>49</v>
      </c>
      <c r="AR19" s="6" t="s">
        <v>1499</v>
      </c>
      <c r="AS19" s="6" t="s">
        <v>1549</v>
      </c>
      <c r="AT19" s="6" t="s">
        <v>1572</v>
      </c>
      <c r="AU19" s="6" t="s">
        <v>1588</v>
      </c>
      <c r="AV19" s="6" t="s">
        <v>49</v>
      </c>
      <c r="AW19" s="6" t="s">
        <v>49</v>
      </c>
      <c r="AX19" s="6" t="s">
        <v>49</v>
      </c>
      <c r="AY19" s="6" t="s">
        <v>49</v>
      </c>
      <c r="AZ19" s="6" t="s">
        <v>49</v>
      </c>
      <c r="BA19" s="6" t="s">
        <v>49</v>
      </c>
      <c r="BB19" s="6" t="s">
        <v>49</v>
      </c>
      <c r="BC19" s="26"/>
      <c r="BD19" s="26"/>
      <c r="BE19" s="26"/>
      <c r="BF19" s="26"/>
      <c r="BG19" s="26"/>
      <c r="BH19" s="26"/>
      <c r="BI19" s="26"/>
      <c r="BJ19" s="26"/>
      <c r="BK19" s="26"/>
      <c r="BL19" s="26"/>
      <c r="BM19" s="26"/>
      <c r="BN19" s="26"/>
      <c r="BO19" s="26"/>
      <c r="BP19" s="16">
        <v>46048</v>
      </c>
      <c r="BQ19" s="28" t="str">
        <f>HYPERLINK("https://organic.ams.usda.gov/Integrity//Certificate.aspx?cid=1&amp;nopid=9092207603")</f>
        <v>https://organic.ams.usda.gov/Integrity//Certificate.aspx?cid=1&amp;nopid=9092207603</v>
      </c>
    </row>
    <row r="20" spans="1:69" x14ac:dyDescent="0.3">
      <c r="A20" t="s">
        <v>3</v>
      </c>
      <c r="B20" s="6" t="s">
        <v>6</v>
      </c>
      <c r="C20" s="6" t="s">
        <v>29</v>
      </c>
      <c r="D20" s="6" t="s">
        <v>51</v>
      </c>
      <c r="E20" s="10" t="s">
        <v>89</v>
      </c>
      <c r="F20" s="6" t="s">
        <v>288</v>
      </c>
      <c r="G20" s="6" t="s">
        <v>49</v>
      </c>
      <c r="H20" s="6" t="s">
        <v>508</v>
      </c>
      <c r="I20" s="6" t="s">
        <v>684</v>
      </c>
      <c r="J20" s="6" t="s">
        <v>840</v>
      </c>
      <c r="K20" s="6" t="s">
        <v>994</v>
      </c>
      <c r="L20" s="16">
        <v>37365</v>
      </c>
      <c r="M20" s="16">
        <v>46478</v>
      </c>
      <c r="N20" s="6" t="s">
        <v>994</v>
      </c>
      <c r="O20" s="16">
        <v>37365</v>
      </c>
      <c r="P20" s="6" t="s">
        <v>1012</v>
      </c>
      <c r="Q20" s="6" t="s">
        <v>49</v>
      </c>
      <c r="R20" s="6" t="s">
        <v>49</v>
      </c>
      <c r="S20" s="6" t="s">
        <v>49</v>
      </c>
      <c r="T20" s="21" t="s">
        <v>49</v>
      </c>
      <c r="U20" s="6" t="s">
        <v>49</v>
      </c>
      <c r="V20" s="6" t="s">
        <v>49</v>
      </c>
      <c r="W20" s="6" t="s">
        <v>49</v>
      </c>
      <c r="X20" s="6" t="s">
        <v>49</v>
      </c>
      <c r="Y20" s="21" t="s">
        <v>49</v>
      </c>
      <c r="Z20" s="6" t="s">
        <v>49</v>
      </c>
      <c r="AA20" s="6" t="s">
        <v>49</v>
      </c>
      <c r="AB20" s="6" t="s">
        <v>49</v>
      </c>
      <c r="AC20" s="6" t="s">
        <v>49</v>
      </c>
      <c r="AD20" s="21" t="s">
        <v>49</v>
      </c>
      <c r="AE20" s="6" t="s">
        <v>49</v>
      </c>
      <c r="AF20" s="6" t="s">
        <v>49</v>
      </c>
      <c r="AG20" s="6" t="s">
        <v>49</v>
      </c>
      <c r="AH20" s="6" t="s">
        <v>1306</v>
      </c>
      <c r="AI20" s="6" t="s">
        <v>49</v>
      </c>
      <c r="AJ20" s="6" t="s">
        <v>1500</v>
      </c>
      <c r="AK20" s="6" t="s">
        <v>1549</v>
      </c>
      <c r="AL20" s="6" t="s">
        <v>1572</v>
      </c>
      <c r="AM20" s="6" t="s">
        <v>1589</v>
      </c>
      <c r="AN20" s="6" t="s">
        <v>544</v>
      </c>
      <c r="AO20" s="6" t="s">
        <v>1704</v>
      </c>
      <c r="AP20" s="6" t="s">
        <v>1306</v>
      </c>
      <c r="AQ20" s="6" t="s">
        <v>49</v>
      </c>
      <c r="AR20" s="6" t="s">
        <v>1500</v>
      </c>
      <c r="AS20" s="6" t="s">
        <v>1549</v>
      </c>
      <c r="AT20" s="6" t="s">
        <v>1572</v>
      </c>
      <c r="AU20" s="6" t="s">
        <v>1589</v>
      </c>
      <c r="AV20" s="6" t="s">
        <v>49</v>
      </c>
      <c r="AW20" s="6" t="s">
        <v>49</v>
      </c>
      <c r="AX20" s="6" t="s">
        <v>1864</v>
      </c>
      <c r="AY20" s="6" t="s">
        <v>2034</v>
      </c>
      <c r="AZ20" s="6" t="s">
        <v>2182</v>
      </c>
      <c r="BA20" s="6" t="s">
        <v>49</v>
      </c>
      <c r="BB20" s="24">
        <v>18</v>
      </c>
      <c r="BC20" s="26"/>
      <c r="BD20" s="26" t="s">
        <v>2277</v>
      </c>
      <c r="BE20" s="26"/>
      <c r="BF20" s="26"/>
      <c r="BG20" s="26"/>
      <c r="BH20" s="26"/>
      <c r="BI20" s="26"/>
      <c r="BJ20" s="26"/>
      <c r="BK20" s="26"/>
      <c r="BL20" s="26"/>
      <c r="BM20" s="26"/>
      <c r="BN20" s="26"/>
      <c r="BO20" s="26"/>
      <c r="BP20" s="16">
        <v>46062</v>
      </c>
      <c r="BQ20" s="28" t="str">
        <f>HYPERLINK("https://organic.ams.usda.gov/Integrity//Certificate.aspx?cid=42&amp;nopid=6780000007")</f>
        <v>https://organic.ams.usda.gov/Integrity//Certificate.aspx?cid=42&amp;nopid=6780000007</v>
      </c>
    </row>
    <row r="21" spans="1:69" x14ac:dyDescent="0.3">
      <c r="A21" t="s">
        <v>3</v>
      </c>
      <c r="B21" s="6" t="s">
        <v>6</v>
      </c>
      <c r="C21" s="6" t="s">
        <v>29</v>
      </c>
      <c r="D21" s="6" t="s">
        <v>51</v>
      </c>
      <c r="E21" s="10" t="s">
        <v>90</v>
      </c>
      <c r="F21" s="6" t="s">
        <v>289</v>
      </c>
      <c r="G21" s="6" t="s">
        <v>49</v>
      </c>
      <c r="H21" s="6" t="s">
        <v>509</v>
      </c>
      <c r="I21" s="6" t="s">
        <v>685</v>
      </c>
      <c r="J21" s="6" t="s">
        <v>841</v>
      </c>
      <c r="K21" s="6" t="s">
        <v>994</v>
      </c>
      <c r="L21" s="16">
        <v>38520</v>
      </c>
      <c r="M21" s="16">
        <v>46113</v>
      </c>
      <c r="N21" s="6" t="s">
        <v>994</v>
      </c>
      <c r="O21" s="16">
        <v>38520</v>
      </c>
      <c r="P21" s="6" t="s">
        <v>1006</v>
      </c>
      <c r="Q21" s="6" t="s">
        <v>49</v>
      </c>
      <c r="R21" s="6" t="s">
        <v>49</v>
      </c>
      <c r="S21" s="6" t="s">
        <v>994</v>
      </c>
      <c r="T21" s="16">
        <v>38520</v>
      </c>
      <c r="U21" s="6" t="s">
        <v>1098</v>
      </c>
      <c r="V21" s="6" t="s">
        <v>49</v>
      </c>
      <c r="W21" s="6" t="s">
        <v>49</v>
      </c>
      <c r="X21" s="6" t="s">
        <v>49</v>
      </c>
      <c r="Y21" s="21" t="s">
        <v>49</v>
      </c>
      <c r="Z21" s="6" t="s">
        <v>49</v>
      </c>
      <c r="AA21" s="6" t="s">
        <v>49</v>
      </c>
      <c r="AB21" s="6" t="s">
        <v>49</v>
      </c>
      <c r="AC21" s="6" t="s">
        <v>994</v>
      </c>
      <c r="AD21" s="16">
        <v>38520</v>
      </c>
      <c r="AE21" s="6" t="s">
        <v>1132</v>
      </c>
      <c r="AF21" s="6" t="s">
        <v>49</v>
      </c>
      <c r="AG21" s="6" t="s">
        <v>49</v>
      </c>
      <c r="AH21" s="6" t="s">
        <v>1307</v>
      </c>
      <c r="AI21" s="6" t="s">
        <v>49</v>
      </c>
      <c r="AJ21" s="6" t="s">
        <v>1501</v>
      </c>
      <c r="AK21" s="6" t="s">
        <v>1549</v>
      </c>
      <c r="AL21" s="6" t="s">
        <v>1572</v>
      </c>
      <c r="AM21" s="6" t="s">
        <v>1590</v>
      </c>
      <c r="AN21" s="6" t="s">
        <v>1683</v>
      </c>
      <c r="AO21" s="6" t="s">
        <v>1702</v>
      </c>
      <c r="AP21" s="6" t="s">
        <v>1307</v>
      </c>
      <c r="AQ21" s="6" t="s">
        <v>49</v>
      </c>
      <c r="AR21" s="6" t="s">
        <v>1501</v>
      </c>
      <c r="AS21" s="6" t="s">
        <v>1549</v>
      </c>
      <c r="AT21" s="6" t="s">
        <v>1572</v>
      </c>
      <c r="AU21" s="6" t="s">
        <v>1590</v>
      </c>
      <c r="AV21" s="6" t="s">
        <v>49</v>
      </c>
      <c r="AW21" s="6" t="s">
        <v>49</v>
      </c>
      <c r="AX21" s="6" t="s">
        <v>1865</v>
      </c>
      <c r="AY21" s="6" t="s">
        <v>49</v>
      </c>
      <c r="AZ21" s="6" t="s">
        <v>49</v>
      </c>
      <c r="BA21" s="6" t="s">
        <v>49</v>
      </c>
      <c r="BB21" s="24">
        <v>176</v>
      </c>
      <c r="BC21" s="26"/>
      <c r="BD21" s="26"/>
      <c r="BE21" s="26"/>
      <c r="BF21" s="26" t="s">
        <v>2277</v>
      </c>
      <c r="BG21" s="26"/>
      <c r="BH21" s="26"/>
      <c r="BI21" s="26"/>
      <c r="BJ21" s="26"/>
      <c r="BK21" s="26"/>
      <c r="BL21" s="26"/>
      <c r="BM21" s="26"/>
      <c r="BN21" s="26"/>
      <c r="BO21" s="26"/>
      <c r="BP21" s="16">
        <v>45873</v>
      </c>
      <c r="BQ21" s="28" t="str">
        <f>HYPERLINK("https://organic.ams.usda.gov/Integrity//Certificate.aspx?cid=42&amp;nopid=6780000201")</f>
        <v>https://organic.ams.usda.gov/Integrity//Certificate.aspx?cid=42&amp;nopid=6780000201</v>
      </c>
    </row>
    <row r="22" spans="1:69" x14ac:dyDescent="0.3">
      <c r="A22" t="s">
        <v>3</v>
      </c>
      <c r="B22" s="6" t="s">
        <v>8</v>
      </c>
      <c r="C22" s="6" t="s">
        <v>31</v>
      </c>
      <c r="D22" s="6" t="s">
        <v>53</v>
      </c>
      <c r="E22" s="10" t="s">
        <v>91</v>
      </c>
      <c r="F22" s="6" t="s">
        <v>290</v>
      </c>
      <c r="G22" s="6" t="s">
        <v>49</v>
      </c>
      <c r="H22" s="6" t="s">
        <v>510</v>
      </c>
      <c r="I22" s="6" t="s">
        <v>686</v>
      </c>
      <c r="J22" s="6" t="s">
        <v>842</v>
      </c>
      <c r="K22" s="6" t="s">
        <v>994</v>
      </c>
      <c r="L22" s="16">
        <v>41473</v>
      </c>
      <c r="M22" s="16">
        <v>46402</v>
      </c>
      <c r="N22" s="6" t="s">
        <v>49</v>
      </c>
      <c r="O22" s="21" t="s">
        <v>49</v>
      </c>
      <c r="P22" s="6" t="s">
        <v>49</v>
      </c>
      <c r="Q22" s="6" t="s">
        <v>49</v>
      </c>
      <c r="R22" s="6" t="s">
        <v>49</v>
      </c>
      <c r="S22" s="6" t="s">
        <v>49</v>
      </c>
      <c r="T22" s="21" t="s">
        <v>49</v>
      </c>
      <c r="U22" s="6" t="s">
        <v>49</v>
      </c>
      <c r="V22" s="6" t="s">
        <v>49</v>
      </c>
      <c r="W22" s="6" t="s">
        <v>49</v>
      </c>
      <c r="X22" s="6" t="s">
        <v>49</v>
      </c>
      <c r="Y22" s="21" t="s">
        <v>49</v>
      </c>
      <c r="Z22" s="6" t="s">
        <v>49</v>
      </c>
      <c r="AA22" s="6" t="s">
        <v>49</v>
      </c>
      <c r="AB22" s="6" t="s">
        <v>49</v>
      </c>
      <c r="AC22" s="6" t="s">
        <v>994</v>
      </c>
      <c r="AD22" s="16">
        <v>41473</v>
      </c>
      <c r="AE22" s="6" t="s">
        <v>1138</v>
      </c>
      <c r="AF22" s="6" t="s">
        <v>49</v>
      </c>
      <c r="AG22" s="6" t="s">
        <v>49</v>
      </c>
      <c r="AH22" s="6" t="s">
        <v>1308</v>
      </c>
      <c r="AI22" s="6" t="s">
        <v>1474</v>
      </c>
      <c r="AJ22" s="6" t="s">
        <v>1502</v>
      </c>
      <c r="AK22" s="6" t="s">
        <v>1549</v>
      </c>
      <c r="AL22" s="6" t="s">
        <v>1572</v>
      </c>
      <c r="AM22" s="6" t="s">
        <v>1591</v>
      </c>
      <c r="AN22" s="6" t="s">
        <v>1686</v>
      </c>
      <c r="AO22" s="6" t="s">
        <v>1705</v>
      </c>
      <c r="AP22" s="6" t="s">
        <v>1308</v>
      </c>
      <c r="AQ22" s="6" t="s">
        <v>1474</v>
      </c>
      <c r="AR22" s="6" t="s">
        <v>1502</v>
      </c>
      <c r="AS22" s="6" t="s">
        <v>1549</v>
      </c>
      <c r="AT22" s="6" t="s">
        <v>1572</v>
      </c>
      <c r="AU22" s="6" t="s">
        <v>1591</v>
      </c>
      <c r="AV22" s="6" t="s">
        <v>49</v>
      </c>
      <c r="AW22" s="6" t="s">
        <v>49</v>
      </c>
      <c r="AX22" s="6" t="s">
        <v>1866</v>
      </c>
      <c r="AY22" s="6" t="s">
        <v>2035</v>
      </c>
      <c r="AZ22" s="6" t="s">
        <v>49</v>
      </c>
      <c r="BA22" s="6" t="s">
        <v>49</v>
      </c>
      <c r="BB22" s="6" t="s">
        <v>49</v>
      </c>
      <c r="BC22" s="26"/>
      <c r="BD22" s="26"/>
      <c r="BE22" s="26"/>
      <c r="BF22" s="26"/>
      <c r="BG22" s="26"/>
      <c r="BH22" s="26"/>
      <c r="BI22" s="26"/>
      <c r="BJ22" s="26"/>
      <c r="BK22" s="26"/>
      <c r="BL22" s="26"/>
      <c r="BM22" s="26"/>
      <c r="BN22" s="26" t="s">
        <v>2277</v>
      </c>
      <c r="BO22" s="26"/>
      <c r="BP22" s="16">
        <v>46042</v>
      </c>
      <c r="BQ22" s="28" t="str">
        <f>HYPERLINK("https://organic.ams.usda.gov/Integrity//Certificate.aspx?cid=68&amp;nopid=8210001293")</f>
        <v>https://organic.ams.usda.gov/Integrity//Certificate.aspx?cid=68&amp;nopid=8210001293</v>
      </c>
    </row>
    <row r="23" spans="1:69" x14ac:dyDescent="0.3">
      <c r="A23" t="s">
        <v>3</v>
      </c>
      <c r="B23" s="6" t="s">
        <v>7</v>
      </c>
      <c r="C23" s="6" t="s">
        <v>30</v>
      </c>
      <c r="D23" s="6" t="s">
        <v>52</v>
      </c>
      <c r="E23" s="10" t="s">
        <v>92</v>
      </c>
      <c r="F23" s="6" t="s">
        <v>291</v>
      </c>
      <c r="G23" s="6" t="s">
        <v>473</v>
      </c>
      <c r="H23" s="6" t="s">
        <v>511</v>
      </c>
      <c r="I23" s="6" t="s">
        <v>687</v>
      </c>
      <c r="J23" s="6" t="s">
        <v>843</v>
      </c>
      <c r="K23" s="6" t="s">
        <v>994</v>
      </c>
      <c r="L23" s="16">
        <v>44730</v>
      </c>
      <c r="M23" s="16">
        <v>46082</v>
      </c>
      <c r="N23" s="6" t="s">
        <v>49</v>
      </c>
      <c r="O23" s="21" t="s">
        <v>49</v>
      </c>
      <c r="P23" s="6" t="s">
        <v>49</v>
      </c>
      <c r="Q23" s="6" t="s">
        <v>49</v>
      </c>
      <c r="R23" s="6" t="s">
        <v>49</v>
      </c>
      <c r="S23" s="6" t="s">
        <v>49</v>
      </c>
      <c r="T23" s="21" t="s">
        <v>49</v>
      </c>
      <c r="U23" s="6" t="s">
        <v>49</v>
      </c>
      <c r="V23" s="6" t="s">
        <v>49</v>
      </c>
      <c r="W23" s="6" t="s">
        <v>49</v>
      </c>
      <c r="X23" s="6" t="s">
        <v>49</v>
      </c>
      <c r="Y23" s="21" t="s">
        <v>49</v>
      </c>
      <c r="Z23" s="6" t="s">
        <v>49</v>
      </c>
      <c r="AA23" s="6" t="s">
        <v>49</v>
      </c>
      <c r="AB23" s="6" t="s">
        <v>49</v>
      </c>
      <c r="AC23" s="6" t="s">
        <v>994</v>
      </c>
      <c r="AD23" s="16">
        <v>44730</v>
      </c>
      <c r="AE23" s="6" t="s">
        <v>1139</v>
      </c>
      <c r="AF23" s="6" t="s">
        <v>49</v>
      </c>
      <c r="AG23" s="6" t="s">
        <v>49</v>
      </c>
      <c r="AH23" s="6" t="s">
        <v>1309</v>
      </c>
      <c r="AI23" s="6" t="s">
        <v>1475</v>
      </c>
      <c r="AJ23" s="6" t="s">
        <v>1503</v>
      </c>
      <c r="AK23" s="6" t="s">
        <v>1549</v>
      </c>
      <c r="AL23" s="6" t="s">
        <v>1572</v>
      </c>
      <c r="AM23" s="6" t="s">
        <v>1592</v>
      </c>
      <c r="AN23" s="6" t="s">
        <v>49</v>
      </c>
      <c r="AO23" s="6" t="s">
        <v>49</v>
      </c>
      <c r="AP23" s="6" t="s">
        <v>1309</v>
      </c>
      <c r="AQ23" s="6" t="s">
        <v>1475</v>
      </c>
      <c r="AR23" s="6" t="s">
        <v>1503</v>
      </c>
      <c r="AS23" s="6" t="s">
        <v>1549</v>
      </c>
      <c r="AT23" s="6" t="s">
        <v>1572</v>
      </c>
      <c r="AU23" s="6" t="s">
        <v>1592</v>
      </c>
      <c r="AV23" s="6" t="s">
        <v>49</v>
      </c>
      <c r="AW23" s="6" t="s">
        <v>49</v>
      </c>
      <c r="AX23" s="6" t="s">
        <v>1867</v>
      </c>
      <c r="AY23" s="6" t="s">
        <v>2036</v>
      </c>
      <c r="AZ23" s="6" t="s">
        <v>49</v>
      </c>
      <c r="BA23" s="6" t="s">
        <v>49</v>
      </c>
      <c r="BB23" s="24">
        <v>0</v>
      </c>
      <c r="BC23" s="26"/>
      <c r="BD23" s="26"/>
      <c r="BE23" s="26"/>
      <c r="BF23" s="26"/>
      <c r="BG23" s="26"/>
      <c r="BH23" s="26"/>
      <c r="BI23" s="26"/>
      <c r="BJ23" s="26"/>
      <c r="BK23" s="26"/>
      <c r="BL23" s="26"/>
      <c r="BM23" s="26"/>
      <c r="BN23" s="26"/>
      <c r="BO23" s="26"/>
      <c r="BP23" s="16">
        <v>46118</v>
      </c>
      <c r="BQ23" s="28" t="str">
        <f>HYPERLINK("https://organic.ams.usda.gov/Integrity//Certificate.aspx?cid=51&amp;nopid=8240061822")</f>
        <v>https://organic.ams.usda.gov/Integrity//Certificate.aspx?cid=51&amp;nopid=8240061822</v>
      </c>
    </row>
    <row r="24" spans="1:69" x14ac:dyDescent="0.3">
      <c r="A24" t="s">
        <v>3</v>
      </c>
      <c r="B24" s="6" t="s">
        <v>6</v>
      </c>
      <c r="C24" s="6" t="s">
        <v>29</v>
      </c>
      <c r="D24" s="6" t="s">
        <v>51</v>
      </c>
      <c r="E24" s="10" t="s">
        <v>93</v>
      </c>
      <c r="F24" s="6" t="s">
        <v>292</v>
      </c>
      <c r="G24" s="6" t="s">
        <v>49</v>
      </c>
      <c r="H24" s="6" t="s">
        <v>512</v>
      </c>
      <c r="I24" s="6" t="s">
        <v>688</v>
      </c>
      <c r="J24" s="6" t="s">
        <v>844</v>
      </c>
      <c r="K24" s="6" t="s">
        <v>994</v>
      </c>
      <c r="L24" s="16">
        <v>42139</v>
      </c>
      <c r="M24" s="16">
        <v>46478</v>
      </c>
      <c r="N24" s="6" t="s">
        <v>994</v>
      </c>
      <c r="O24" s="16">
        <v>42139</v>
      </c>
      <c r="P24" s="6" t="s">
        <v>1013</v>
      </c>
      <c r="Q24" s="6" t="s">
        <v>49</v>
      </c>
      <c r="R24" s="6" t="s">
        <v>49</v>
      </c>
      <c r="S24" s="6" t="s">
        <v>994</v>
      </c>
      <c r="T24" s="16">
        <v>42402</v>
      </c>
      <c r="U24" s="6" t="s">
        <v>1099</v>
      </c>
      <c r="V24" s="6" t="s">
        <v>49</v>
      </c>
      <c r="W24" s="6" t="s">
        <v>49</v>
      </c>
      <c r="X24" s="6" t="s">
        <v>49</v>
      </c>
      <c r="Y24" s="21" t="s">
        <v>49</v>
      </c>
      <c r="Z24" s="6" t="s">
        <v>49</v>
      </c>
      <c r="AA24" s="6" t="s">
        <v>49</v>
      </c>
      <c r="AB24" s="6" t="s">
        <v>49</v>
      </c>
      <c r="AC24" s="6" t="s">
        <v>994</v>
      </c>
      <c r="AD24" s="16">
        <v>42139</v>
      </c>
      <c r="AE24" s="6" t="s">
        <v>1132</v>
      </c>
      <c r="AF24" s="6" t="s">
        <v>49</v>
      </c>
      <c r="AG24" s="6" t="s">
        <v>49</v>
      </c>
      <c r="AH24" s="6" t="s">
        <v>1310</v>
      </c>
      <c r="AI24" s="6" t="s">
        <v>49</v>
      </c>
      <c r="AJ24" s="6" t="s">
        <v>1504</v>
      </c>
      <c r="AK24" s="6" t="s">
        <v>1549</v>
      </c>
      <c r="AL24" s="6" t="s">
        <v>1572</v>
      </c>
      <c r="AM24" s="6" t="s">
        <v>1593</v>
      </c>
      <c r="AN24" s="6" t="s">
        <v>1683</v>
      </c>
      <c r="AO24" s="6" t="s">
        <v>1702</v>
      </c>
      <c r="AP24" s="6" t="s">
        <v>1726</v>
      </c>
      <c r="AQ24" s="6" t="s">
        <v>49</v>
      </c>
      <c r="AR24" s="6" t="s">
        <v>1504</v>
      </c>
      <c r="AS24" s="6" t="s">
        <v>1549</v>
      </c>
      <c r="AT24" s="6" t="s">
        <v>1572</v>
      </c>
      <c r="AU24" s="6" t="s">
        <v>1824</v>
      </c>
      <c r="AV24" s="6" t="s">
        <v>49</v>
      </c>
      <c r="AW24" s="6" t="s">
        <v>49</v>
      </c>
      <c r="AX24" s="6" t="s">
        <v>1868</v>
      </c>
      <c r="AY24" s="6" t="s">
        <v>49</v>
      </c>
      <c r="AZ24" s="6" t="s">
        <v>49</v>
      </c>
      <c r="BA24" s="6" t="s">
        <v>49</v>
      </c>
      <c r="BB24" s="24">
        <v>252</v>
      </c>
      <c r="BC24" s="26"/>
      <c r="BD24" s="26"/>
      <c r="BE24" s="26"/>
      <c r="BF24" s="26" t="s">
        <v>2277</v>
      </c>
      <c r="BG24" s="26"/>
      <c r="BH24" s="26"/>
      <c r="BI24" s="26"/>
      <c r="BJ24" s="26"/>
      <c r="BK24" s="26"/>
      <c r="BL24" s="26"/>
      <c r="BM24" s="26"/>
      <c r="BN24" s="26"/>
      <c r="BO24" s="26"/>
      <c r="BP24" s="16">
        <v>46150</v>
      </c>
      <c r="BQ24" s="28" t="str">
        <f>HYPERLINK("https://organic.ams.usda.gov/Integrity//Certificate.aspx?cid=42&amp;nopid=6780000261")</f>
        <v>https://organic.ams.usda.gov/Integrity//Certificate.aspx?cid=42&amp;nopid=6780000261</v>
      </c>
    </row>
    <row r="25" spans="1:69" x14ac:dyDescent="0.3">
      <c r="A25" t="s">
        <v>3</v>
      </c>
      <c r="B25" s="6" t="s">
        <v>13</v>
      </c>
      <c r="C25" s="6" t="s">
        <v>36</v>
      </c>
      <c r="D25" s="6" t="s">
        <v>58</v>
      </c>
      <c r="E25" s="10" t="s">
        <v>94</v>
      </c>
      <c r="F25" s="6" t="s">
        <v>293</v>
      </c>
      <c r="G25" s="6" t="s">
        <v>49</v>
      </c>
      <c r="H25" s="6" t="s">
        <v>49</v>
      </c>
      <c r="I25" s="6" t="s">
        <v>689</v>
      </c>
      <c r="J25" s="6" t="s">
        <v>845</v>
      </c>
      <c r="K25" s="6" t="s">
        <v>994</v>
      </c>
      <c r="L25" s="16">
        <v>45454</v>
      </c>
      <c r="M25" s="16">
        <v>46478</v>
      </c>
      <c r="N25" s="6" t="s">
        <v>49</v>
      </c>
      <c r="O25" s="21" t="s">
        <v>49</v>
      </c>
      <c r="P25" s="6" t="s">
        <v>49</v>
      </c>
      <c r="Q25" s="6" t="s">
        <v>49</v>
      </c>
      <c r="R25" s="6" t="s">
        <v>49</v>
      </c>
      <c r="S25" s="6" t="s">
        <v>49</v>
      </c>
      <c r="T25" s="21" t="s">
        <v>49</v>
      </c>
      <c r="U25" s="6" t="s">
        <v>49</v>
      </c>
      <c r="V25" s="6" t="s">
        <v>49</v>
      </c>
      <c r="W25" s="6" t="s">
        <v>49</v>
      </c>
      <c r="X25" s="6" t="s">
        <v>49</v>
      </c>
      <c r="Y25" s="21" t="s">
        <v>49</v>
      </c>
      <c r="Z25" s="6" t="s">
        <v>49</v>
      </c>
      <c r="AA25" s="6" t="s">
        <v>49</v>
      </c>
      <c r="AB25" s="6" t="s">
        <v>49</v>
      </c>
      <c r="AC25" s="6" t="s">
        <v>994</v>
      </c>
      <c r="AD25" s="16">
        <v>45454</v>
      </c>
      <c r="AE25" s="6" t="s">
        <v>1140</v>
      </c>
      <c r="AF25" s="6" t="s">
        <v>49</v>
      </c>
      <c r="AG25" s="6" t="s">
        <v>49</v>
      </c>
      <c r="AH25" s="6" t="s">
        <v>1311</v>
      </c>
      <c r="AI25" s="6" t="s">
        <v>49</v>
      </c>
      <c r="AJ25" s="6" t="s">
        <v>1505</v>
      </c>
      <c r="AK25" s="6" t="s">
        <v>1549</v>
      </c>
      <c r="AL25" s="6" t="s">
        <v>1572</v>
      </c>
      <c r="AM25" s="6" t="s">
        <v>1594</v>
      </c>
      <c r="AN25" s="6" t="s">
        <v>49</v>
      </c>
      <c r="AO25" s="6" t="s">
        <v>49</v>
      </c>
      <c r="AP25" s="6" t="s">
        <v>49</v>
      </c>
      <c r="AQ25" s="6" t="s">
        <v>49</v>
      </c>
      <c r="AR25" s="6" t="s">
        <v>49</v>
      </c>
      <c r="AS25" s="6" t="s">
        <v>49</v>
      </c>
      <c r="AT25" s="6" t="s">
        <v>49</v>
      </c>
      <c r="AU25" s="6" t="s">
        <v>49</v>
      </c>
      <c r="AV25" s="6" t="s">
        <v>49</v>
      </c>
      <c r="AW25" s="6" t="s">
        <v>49</v>
      </c>
      <c r="AX25" s="6" t="s">
        <v>49</v>
      </c>
      <c r="AY25" s="6" t="s">
        <v>2037</v>
      </c>
      <c r="AZ25" s="6" t="s">
        <v>2183</v>
      </c>
      <c r="BA25" s="6" t="s">
        <v>49</v>
      </c>
      <c r="BB25" s="6" t="s">
        <v>49</v>
      </c>
      <c r="BC25" s="26"/>
      <c r="BD25" s="26"/>
      <c r="BE25" s="26"/>
      <c r="BF25" s="26"/>
      <c r="BG25" s="26"/>
      <c r="BH25" s="26"/>
      <c r="BI25" s="26"/>
      <c r="BJ25" s="26"/>
      <c r="BK25" s="26"/>
      <c r="BL25" s="26"/>
      <c r="BM25" s="26"/>
      <c r="BN25" s="26"/>
      <c r="BO25" s="26"/>
      <c r="BP25" s="16">
        <v>46146</v>
      </c>
      <c r="BQ25" s="28" t="str">
        <f>HYPERLINK("https://organic.ams.usda.gov/Integrity//Certificate.aspx?cid=74&amp;nopid=5350000324")</f>
        <v>https://organic.ams.usda.gov/Integrity//Certificate.aspx?cid=74&amp;nopid=5350000324</v>
      </c>
    </row>
    <row r="26" spans="1:69" x14ac:dyDescent="0.3">
      <c r="A26" t="s">
        <v>3</v>
      </c>
      <c r="B26" s="6" t="s">
        <v>6</v>
      </c>
      <c r="C26" s="6" t="s">
        <v>29</v>
      </c>
      <c r="D26" s="6" t="s">
        <v>51</v>
      </c>
      <c r="E26" s="10" t="s">
        <v>95</v>
      </c>
      <c r="F26" s="6" t="s">
        <v>294</v>
      </c>
      <c r="G26" s="6" t="s">
        <v>49</v>
      </c>
      <c r="H26" s="6" t="s">
        <v>513</v>
      </c>
      <c r="I26" s="6" t="s">
        <v>690</v>
      </c>
      <c r="J26" s="6" t="s">
        <v>846</v>
      </c>
      <c r="K26" s="6" t="s">
        <v>994</v>
      </c>
      <c r="L26" s="16">
        <v>44426</v>
      </c>
      <c r="M26" s="16">
        <v>46478</v>
      </c>
      <c r="N26" s="6" t="s">
        <v>994</v>
      </c>
      <c r="O26" s="16">
        <v>44426</v>
      </c>
      <c r="P26" s="6" t="s">
        <v>1014</v>
      </c>
      <c r="Q26" s="6" t="s">
        <v>49</v>
      </c>
      <c r="R26" s="6" t="s">
        <v>49</v>
      </c>
      <c r="S26" s="6" t="s">
        <v>49</v>
      </c>
      <c r="T26" s="21" t="s">
        <v>49</v>
      </c>
      <c r="U26" s="6" t="s">
        <v>49</v>
      </c>
      <c r="V26" s="6" t="s">
        <v>49</v>
      </c>
      <c r="W26" s="6" t="s">
        <v>49</v>
      </c>
      <c r="X26" s="6" t="s">
        <v>49</v>
      </c>
      <c r="Y26" s="21" t="s">
        <v>49</v>
      </c>
      <c r="Z26" s="6" t="s">
        <v>49</v>
      </c>
      <c r="AA26" s="6" t="s">
        <v>49</v>
      </c>
      <c r="AB26" s="6" t="s">
        <v>49</v>
      </c>
      <c r="AC26" s="6" t="s">
        <v>49</v>
      </c>
      <c r="AD26" s="21" t="s">
        <v>49</v>
      </c>
      <c r="AE26" s="6" t="s">
        <v>49</v>
      </c>
      <c r="AF26" s="6" t="s">
        <v>49</v>
      </c>
      <c r="AG26" s="6" t="s">
        <v>49</v>
      </c>
      <c r="AH26" s="6" t="s">
        <v>1312</v>
      </c>
      <c r="AI26" s="6" t="s">
        <v>49</v>
      </c>
      <c r="AJ26" s="6" t="s">
        <v>1506</v>
      </c>
      <c r="AK26" s="6" t="s">
        <v>1549</v>
      </c>
      <c r="AL26" s="6" t="s">
        <v>1572</v>
      </c>
      <c r="AM26" s="6" t="s">
        <v>1595</v>
      </c>
      <c r="AN26" s="6" t="s">
        <v>1687</v>
      </c>
      <c r="AO26" s="6" t="s">
        <v>1706</v>
      </c>
      <c r="AP26" s="6" t="s">
        <v>1727</v>
      </c>
      <c r="AQ26" s="6" t="s">
        <v>49</v>
      </c>
      <c r="AR26" s="6" t="s">
        <v>1527</v>
      </c>
      <c r="AS26" s="6" t="s">
        <v>1549</v>
      </c>
      <c r="AT26" s="6" t="s">
        <v>1572</v>
      </c>
      <c r="AU26" s="6" t="s">
        <v>1624</v>
      </c>
      <c r="AV26" s="6" t="s">
        <v>1687</v>
      </c>
      <c r="AW26" s="6" t="s">
        <v>1706</v>
      </c>
      <c r="AX26" s="6" t="s">
        <v>1869</v>
      </c>
      <c r="AY26" s="6" t="s">
        <v>2038</v>
      </c>
      <c r="AZ26" s="6" t="s">
        <v>49</v>
      </c>
      <c r="BA26" s="6" t="s">
        <v>49</v>
      </c>
      <c r="BB26" s="24">
        <v>282</v>
      </c>
      <c r="BC26" s="26"/>
      <c r="BD26" s="26"/>
      <c r="BE26" s="26"/>
      <c r="BF26" s="26"/>
      <c r="BG26" s="26"/>
      <c r="BH26" s="26"/>
      <c r="BI26" s="26"/>
      <c r="BJ26" s="26"/>
      <c r="BK26" s="26"/>
      <c r="BL26" s="26"/>
      <c r="BM26" s="26"/>
      <c r="BN26" s="26"/>
      <c r="BO26" s="26"/>
      <c r="BP26" s="16">
        <v>46149</v>
      </c>
      <c r="BQ26" s="28" t="str">
        <f>HYPERLINK("https://organic.ams.usda.gov/Integrity//Certificate.aspx?cid=42&amp;nopid=6786314203")</f>
        <v>https://organic.ams.usda.gov/Integrity//Certificate.aspx?cid=42&amp;nopid=6786314203</v>
      </c>
    </row>
    <row r="27" spans="1:69" x14ac:dyDescent="0.3">
      <c r="A27" t="s">
        <v>3</v>
      </c>
      <c r="B27" s="6" t="s">
        <v>10</v>
      </c>
      <c r="C27" s="6" t="s">
        <v>33</v>
      </c>
      <c r="D27" s="6" t="s">
        <v>55</v>
      </c>
      <c r="E27" s="10" t="s">
        <v>96</v>
      </c>
      <c r="F27" s="6" t="s">
        <v>295</v>
      </c>
      <c r="G27" s="6" t="s">
        <v>49</v>
      </c>
      <c r="H27" s="6" t="s">
        <v>49</v>
      </c>
      <c r="I27" s="6" t="s">
        <v>691</v>
      </c>
      <c r="J27" s="6" t="s">
        <v>847</v>
      </c>
      <c r="K27" s="6" t="s">
        <v>994</v>
      </c>
      <c r="L27" s="16">
        <v>44665</v>
      </c>
      <c r="M27" s="16">
        <v>46174</v>
      </c>
      <c r="N27" s="6" t="s">
        <v>49</v>
      </c>
      <c r="O27" s="21" t="s">
        <v>49</v>
      </c>
      <c r="P27" s="6" t="s">
        <v>49</v>
      </c>
      <c r="Q27" s="6" t="s">
        <v>49</v>
      </c>
      <c r="R27" s="6" t="s">
        <v>49</v>
      </c>
      <c r="S27" s="6" t="s">
        <v>49</v>
      </c>
      <c r="T27" s="21" t="s">
        <v>49</v>
      </c>
      <c r="U27" s="6" t="s">
        <v>49</v>
      </c>
      <c r="V27" s="6" t="s">
        <v>49</v>
      </c>
      <c r="W27" s="6" t="s">
        <v>49</v>
      </c>
      <c r="X27" s="6" t="s">
        <v>49</v>
      </c>
      <c r="Y27" s="21" t="s">
        <v>49</v>
      </c>
      <c r="Z27" s="6" t="s">
        <v>49</v>
      </c>
      <c r="AA27" s="6" t="s">
        <v>49</v>
      </c>
      <c r="AB27" s="6" t="s">
        <v>49</v>
      </c>
      <c r="AC27" s="6" t="s">
        <v>994</v>
      </c>
      <c r="AD27" s="16">
        <v>44665</v>
      </c>
      <c r="AE27" s="6" t="s">
        <v>1141</v>
      </c>
      <c r="AF27" s="6" t="s">
        <v>49</v>
      </c>
      <c r="AG27" s="6" t="s">
        <v>49</v>
      </c>
      <c r="AH27" s="6" t="s">
        <v>1313</v>
      </c>
      <c r="AI27" s="6" t="s">
        <v>49</v>
      </c>
      <c r="AJ27" s="6" t="s">
        <v>1507</v>
      </c>
      <c r="AK27" s="6" t="s">
        <v>1549</v>
      </c>
      <c r="AL27" s="6" t="s">
        <v>1572</v>
      </c>
      <c r="AM27" s="6" t="s">
        <v>1596</v>
      </c>
      <c r="AN27" s="6" t="s">
        <v>665</v>
      </c>
      <c r="AO27" s="6" t="s">
        <v>1707</v>
      </c>
      <c r="AP27" s="6" t="s">
        <v>1313</v>
      </c>
      <c r="AQ27" s="6" t="s">
        <v>49</v>
      </c>
      <c r="AR27" s="6" t="s">
        <v>1507</v>
      </c>
      <c r="AS27" s="6" t="s">
        <v>1549</v>
      </c>
      <c r="AT27" s="6" t="s">
        <v>1572</v>
      </c>
      <c r="AU27" s="6" t="s">
        <v>1596</v>
      </c>
      <c r="AV27" s="6" t="s">
        <v>49</v>
      </c>
      <c r="AW27" s="6" t="s">
        <v>49</v>
      </c>
      <c r="AX27" s="6" t="s">
        <v>49</v>
      </c>
      <c r="AY27" s="6" t="s">
        <v>49</v>
      </c>
      <c r="AZ27" s="6" t="s">
        <v>49</v>
      </c>
      <c r="BA27" s="6" t="s">
        <v>49</v>
      </c>
      <c r="BB27" s="6" t="s">
        <v>49</v>
      </c>
      <c r="BC27" s="26"/>
      <c r="BD27" s="26"/>
      <c r="BE27" s="26"/>
      <c r="BF27" s="26"/>
      <c r="BG27" s="26"/>
      <c r="BH27" s="26"/>
      <c r="BI27" s="26"/>
      <c r="BJ27" s="26"/>
      <c r="BK27" s="26"/>
      <c r="BL27" s="26"/>
      <c r="BM27" s="26"/>
      <c r="BN27" s="26"/>
      <c r="BO27" s="26"/>
      <c r="BP27" s="16">
        <v>46112</v>
      </c>
      <c r="BQ27" s="28" t="str">
        <f>HYPERLINK("https://organic.ams.usda.gov/Integrity//Certificate.aspx?cid=1&amp;nopid=9092207602")</f>
        <v>https://organic.ams.usda.gov/Integrity//Certificate.aspx?cid=1&amp;nopid=9092207602</v>
      </c>
    </row>
    <row r="28" spans="1:69" x14ac:dyDescent="0.3">
      <c r="A28" t="s">
        <v>3</v>
      </c>
      <c r="B28" s="6" t="s">
        <v>6</v>
      </c>
      <c r="C28" s="6" t="s">
        <v>29</v>
      </c>
      <c r="D28" s="6" t="s">
        <v>51</v>
      </c>
      <c r="E28" s="10" t="s">
        <v>97</v>
      </c>
      <c r="F28" s="6" t="s">
        <v>296</v>
      </c>
      <c r="G28" s="6" t="s">
        <v>49</v>
      </c>
      <c r="H28" s="6" t="s">
        <v>514</v>
      </c>
      <c r="I28" s="6" t="s">
        <v>692</v>
      </c>
      <c r="J28" s="6" t="s">
        <v>848</v>
      </c>
      <c r="K28" s="6" t="s">
        <v>994</v>
      </c>
      <c r="L28" s="16">
        <v>40702</v>
      </c>
      <c r="M28" s="16">
        <v>46478</v>
      </c>
      <c r="N28" s="6" t="s">
        <v>994</v>
      </c>
      <c r="O28" s="16">
        <v>40702</v>
      </c>
      <c r="P28" s="6" t="s">
        <v>1015</v>
      </c>
      <c r="Q28" s="6" t="s">
        <v>49</v>
      </c>
      <c r="R28" s="6" t="s">
        <v>49</v>
      </c>
      <c r="S28" s="6" t="s">
        <v>49</v>
      </c>
      <c r="T28" s="21" t="s">
        <v>49</v>
      </c>
      <c r="U28" s="6" t="s">
        <v>49</v>
      </c>
      <c r="V28" s="6" t="s">
        <v>49</v>
      </c>
      <c r="W28" s="6" t="s">
        <v>49</v>
      </c>
      <c r="X28" s="6" t="s">
        <v>49</v>
      </c>
      <c r="Y28" s="21" t="s">
        <v>49</v>
      </c>
      <c r="Z28" s="6" t="s">
        <v>49</v>
      </c>
      <c r="AA28" s="6" t="s">
        <v>49</v>
      </c>
      <c r="AB28" s="6" t="s">
        <v>49</v>
      </c>
      <c r="AC28" s="6" t="s">
        <v>49</v>
      </c>
      <c r="AD28" s="21" t="s">
        <v>49</v>
      </c>
      <c r="AE28" s="6" t="s">
        <v>49</v>
      </c>
      <c r="AF28" s="6" t="s">
        <v>49</v>
      </c>
      <c r="AG28" s="6" t="s">
        <v>49</v>
      </c>
      <c r="AH28" s="6" t="s">
        <v>1314</v>
      </c>
      <c r="AI28" s="6" t="s">
        <v>49</v>
      </c>
      <c r="AJ28" s="6" t="s">
        <v>1485</v>
      </c>
      <c r="AK28" s="6" t="s">
        <v>1549</v>
      </c>
      <c r="AL28" s="6" t="s">
        <v>1572</v>
      </c>
      <c r="AM28" s="6" t="s">
        <v>1574</v>
      </c>
      <c r="AN28" s="6" t="s">
        <v>1686</v>
      </c>
      <c r="AO28" s="6" t="s">
        <v>1705</v>
      </c>
      <c r="AP28" s="6" t="s">
        <v>1314</v>
      </c>
      <c r="AQ28" s="6" t="s">
        <v>49</v>
      </c>
      <c r="AR28" s="6" t="s">
        <v>1485</v>
      </c>
      <c r="AS28" s="6" t="s">
        <v>1549</v>
      </c>
      <c r="AT28" s="6" t="s">
        <v>1572</v>
      </c>
      <c r="AU28" s="6" t="s">
        <v>1574</v>
      </c>
      <c r="AV28" s="6" t="s">
        <v>49</v>
      </c>
      <c r="AW28" s="6" t="s">
        <v>49</v>
      </c>
      <c r="AX28" s="6" t="s">
        <v>1870</v>
      </c>
      <c r="AY28" s="6" t="s">
        <v>2039</v>
      </c>
      <c r="AZ28" s="6" t="s">
        <v>2184</v>
      </c>
      <c r="BA28" s="6" t="s">
        <v>49</v>
      </c>
      <c r="BB28" s="24">
        <v>14</v>
      </c>
      <c r="BC28" s="26"/>
      <c r="BD28" s="26" t="s">
        <v>2277</v>
      </c>
      <c r="BE28" s="26"/>
      <c r="BF28" s="26"/>
      <c r="BG28" s="26"/>
      <c r="BH28" s="26"/>
      <c r="BI28" s="26"/>
      <c r="BJ28" s="26"/>
      <c r="BK28" s="26"/>
      <c r="BL28" s="26"/>
      <c r="BM28" s="26"/>
      <c r="BN28" s="26"/>
      <c r="BO28" s="26"/>
      <c r="BP28" s="16">
        <v>46122</v>
      </c>
      <c r="BQ28" s="28" t="str">
        <f>HYPERLINK("https://organic.ams.usda.gov/Integrity//Certificate.aspx?cid=42&amp;nopid=6780000045")</f>
        <v>https://organic.ams.usda.gov/Integrity//Certificate.aspx?cid=42&amp;nopid=6780000045</v>
      </c>
    </row>
    <row r="29" spans="1:69" x14ac:dyDescent="0.3">
      <c r="A29" t="s">
        <v>3</v>
      </c>
      <c r="B29" s="6" t="s">
        <v>11</v>
      </c>
      <c r="C29" s="6" t="s">
        <v>34</v>
      </c>
      <c r="D29" s="6" t="s">
        <v>56</v>
      </c>
      <c r="E29" s="10" t="s">
        <v>98</v>
      </c>
      <c r="F29" s="6" t="s">
        <v>297</v>
      </c>
      <c r="G29" s="6" t="s">
        <v>474</v>
      </c>
      <c r="H29" s="6" t="s">
        <v>515</v>
      </c>
      <c r="I29" s="6" t="s">
        <v>693</v>
      </c>
      <c r="J29" s="6" t="s">
        <v>849</v>
      </c>
      <c r="K29" s="6" t="s">
        <v>994</v>
      </c>
      <c r="L29" s="16">
        <v>38798</v>
      </c>
      <c r="M29" s="16">
        <v>46388</v>
      </c>
      <c r="N29" s="6" t="s">
        <v>49</v>
      </c>
      <c r="O29" s="21" t="s">
        <v>49</v>
      </c>
      <c r="P29" s="6" t="s">
        <v>49</v>
      </c>
      <c r="Q29" s="6" t="s">
        <v>49</v>
      </c>
      <c r="R29" s="6" t="s">
        <v>49</v>
      </c>
      <c r="S29" s="6" t="s">
        <v>49</v>
      </c>
      <c r="T29" s="21" t="s">
        <v>49</v>
      </c>
      <c r="U29" s="6" t="s">
        <v>49</v>
      </c>
      <c r="V29" s="6" t="s">
        <v>49</v>
      </c>
      <c r="W29" s="6" t="s">
        <v>49</v>
      </c>
      <c r="X29" s="6" t="s">
        <v>49</v>
      </c>
      <c r="Y29" s="21" t="s">
        <v>49</v>
      </c>
      <c r="Z29" s="6" t="s">
        <v>49</v>
      </c>
      <c r="AA29" s="6" t="s">
        <v>49</v>
      </c>
      <c r="AB29" s="6" t="s">
        <v>49</v>
      </c>
      <c r="AC29" s="6" t="s">
        <v>994</v>
      </c>
      <c r="AD29" s="16">
        <v>38798</v>
      </c>
      <c r="AE29" s="6" t="s">
        <v>1142</v>
      </c>
      <c r="AF29" s="6" t="s">
        <v>49</v>
      </c>
      <c r="AG29" s="6" t="s">
        <v>49</v>
      </c>
      <c r="AH29" s="6" t="s">
        <v>1315</v>
      </c>
      <c r="AI29" s="6" t="s">
        <v>49</v>
      </c>
      <c r="AJ29" s="6" t="s">
        <v>1502</v>
      </c>
      <c r="AK29" s="6" t="s">
        <v>1549</v>
      </c>
      <c r="AL29" s="6" t="s">
        <v>1572</v>
      </c>
      <c r="AM29" s="6" t="s">
        <v>1597</v>
      </c>
      <c r="AN29" s="6" t="s">
        <v>1688</v>
      </c>
      <c r="AO29" s="6" t="s">
        <v>1708</v>
      </c>
      <c r="AP29" s="6" t="s">
        <v>1315</v>
      </c>
      <c r="AQ29" s="6" t="s">
        <v>49</v>
      </c>
      <c r="AR29" s="6" t="s">
        <v>1502</v>
      </c>
      <c r="AS29" s="6" t="s">
        <v>1549</v>
      </c>
      <c r="AT29" s="6" t="s">
        <v>1572</v>
      </c>
      <c r="AU29" s="6" t="s">
        <v>1597</v>
      </c>
      <c r="AV29" s="6" t="s">
        <v>49</v>
      </c>
      <c r="AW29" s="6" t="s">
        <v>49</v>
      </c>
      <c r="AX29" s="6" t="s">
        <v>1871</v>
      </c>
      <c r="AY29" s="6" t="s">
        <v>2040</v>
      </c>
      <c r="AZ29" s="6" t="s">
        <v>2185</v>
      </c>
      <c r="BA29" s="6" t="s">
        <v>2261</v>
      </c>
      <c r="BB29" s="6" t="s">
        <v>49</v>
      </c>
      <c r="BC29" s="26" t="s">
        <v>2277</v>
      </c>
      <c r="BD29" s="26"/>
      <c r="BE29" s="26" t="s">
        <v>2277</v>
      </c>
      <c r="BF29" s="26"/>
      <c r="BG29" s="26" t="s">
        <v>2277</v>
      </c>
      <c r="BH29" s="26"/>
      <c r="BI29" s="26"/>
      <c r="BJ29" s="26"/>
      <c r="BK29" s="26"/>
      <c r="BL29" s="26" t="s">
        <v>2277</v>
      </c>
      <c r="BM29" s="26"/>
      <c r="BN29" s="26"/>
      <c r="BO29" s="26"/>
      <c r="BP29" s="16">
        <v>46078</v>
      </c>
      <c r="BQ29" s="28" t="str">
        <f>HYPERLINK("https://organic.ams.usda.gov/Integrity//Certificate.aspx?cid=15&amp;nopid=5561002330")</f>
        <v>https://organic.ams.usda.gov/Integrity//Certificate.aspx?cid=15&amp;nopid=5561002330</v>
      </c>
    </row>
    <row r="30" spans="1:69" x14ac:dyDescent="0.3">
      <c r="A30" t="s">
        <v>3</v>
      </c>
      <c r="B30" s="6" t="s">
        <v>14</v>
      </c>
      <c r="C30" s="6" t="s">
        <v>37</v>
      </c>
      <c r="D30" s="6" t="s">
        <v>59</v>
      </c>
      <c r="E30" s="10" t="s">
        <v>99</v>
      </c>
      <c r="F30" s="6" t="s">
        <v>298</v>
      </c>
      <c r="G30" s="6" t="s">
        <v>49</v>
      </c>
      <c r="H30" s="6" t="s">
        <v>516</v>
      </c>
      <c r="I30" s="6" t="s">
        <v>694</v>
      </c>
      <c r="J30" s="6" t="s">
        <v>850</v>
      </c>
      <c r="K30" s="6" t="s">
        <v>994</v>
      </c>
      <c r="L30" s="16">
        <v>44887</v>
      </c>
      <c r="M30" s="16">
        <v>46235</v>
      </c>
      <c r="N30" s="6" t="s">
        <v>49</v>
      </c>
      <c r="O30" s="21" t="s">
        <v>49</v>
      </c>
      <c r="P30" s="6" t="s">
        <v>49</v>
      </c>
      <c r="Q30" s="6" t="s">
        <v>49</v>
      </c>
      <c r="R30" s="6" t="s">
        <v>49</v>
      </c>
      <c r="S30" s="6" t="s">
        <v>49</v>
      </c>
      <c r="T30" s="21" t="s">
        <v>49</v>
      </c>
      <c r="U30" s="6" t="s">
        <v>49</v>
      </c>
      <c r="V30" s="6" t="s">
        <v>49</v>
      </c>
      <c r="W30" s="6" t="s">
        <v>49</v>
      </c>
      <c r="X30" s="6" t="s">
        <v>49</v>
      </c>
      <c r="Y30" s="21" t="s">
        <v>49</v>
      </c>
      <c r="Z30" s="6" t="s">
        <v>49</v>
      </c>
      <c r="AA30" s="6" t="s">
        <v>49</v>
      </c>
      <c r="AB30" s="6" t="s">
        <v>49</v>
      </c>
      <c r="AC30" s="6" t="s">
        <v>994</v>
      </c>
      <c r="AD30" s="16">
        <v>44887</v>
      </c>
      <c r="AE30" s="6" t="s">
        <v>1143</v>
      </c>
      <c r="AF30" s="6" t="s">
        <v>49</v>
      </c>
      <c r="AG30" s="6" t="s">
        <v>1250</v>
      </c>
      <c r="AH30" s="6" t="s">
        <v>1316</v>
      </c>
      <c r="AI30" s="6" t="s">
        <v>1476</v>
      </c>
      <c r="AJ30" s="6" t="s">
        <v>1505</v>
      </c>
      <c r="AK30" s="6" t="s">
        <v>1549</v>
      </c>
      <c r="AL30" s="6" t="s">
        <v>1572</v>
      </c>
      <c r="AM30" s="6" t="s">
        <v>1594</v>
      </c>
      <c r="AN30" s="6" t="s">
        <v>1688</v>
      </c>
      <c r="AO30" s="6" t="s">
        <v>1708</v>
      </c>
      <c r="AP30" s="6" t="s">
        <v>1316</v>
      </c>
      <c r="AQ30" s="6" t="s">
        <v>1476</v>
      </c>
      <c r="AR30" s="6" t="s">
        <v>1505</v>
      </c>
      <c r="AS30" s="6" t="s">
        <v>1549</v>
      </c>
      <c r="AT30" s="6" t="s">
        <v>1572</v>
      </c>
      <c r="AU30" s="6" t="s">
        <v>1594</v>
      </c>
      <c r="AV30" s="6" t="s">
        <v>49</v>
      </c>
      <c r="AW30" s="6" t="s">
        <v>49</v>
      </c>
      <c r="AX30" s="6" t="s">
        <v>1872</v>
      </c>
      <c r="AY30" s="6" t="s">
        <v>2041</v>
      </c>
      <c r="AZ30" s="6" t="s">
        <v>2186</v>
      </c>
      <c r="BA30" s="6" t="s">
        <v>49</v>
      </c>
      <c r="BB30" s="6" t="s">
        <v>49</v>
      </c>
      <c r="BC30" s="26"/>
      <c r="BD30" s="26"/>
      <c r="BE30" s="26" t="s">
        <v>2277</v>
      </c>
      <c r="BF30" s="26"/>
      <c r="BG30" s="26"/>
      <c r="BH30" s="26"/>
      <c r="BI30" s="26"/>
      <c r="BJ30" s="26"/>
      <c r="BK30" s="26"/>
      <c r="BL30" s="26"/>
      <c r="BM30" s="26"/>
      <c r="BN30" s="26"/>
      <c r="BO30" s="26"/>
      <c r="BP30" s="16">
        <v>45891</v>
      </c>
      <c r="BQ30" s="28" t="str">
        <f>HYPERLINK("https://organic.ams.usda.gov/Integrity//Certificate.aspx?cid=4&amp;nopid=6241122221")</f>
        <v>https://organic.ams.usda.gov/Integrity//Certificate.aspx?cid=4&amp;nopid=6241122221</v>
      </c>
    </row>
    <row r="31" spans="1:69" x14ac:dyDescent="0.3">
      <c r="A31" t="s">
        <v>3</v>
      </c>
      <c r="B31" s="6" t="s">
        <v>6</v>
      </c>
      <c r="C31" s="6" t="s">
        <v>29</v>
      </c>
      <c r="D31" s="6" t="s">
        <v>51</v>
      </c>
      <c r="E31" s="10" t="s">
        <v>100</v>
      </c>
      <c r="F31" s="6" t="s">
        <v>299</v>
      </c>
      <c r="G31" s="6" t="s">
        <v>49</v>
      </c>
      <c r="H31" s="6" t="s">
        <v>517</v>
      </c>
      <c r="I31" s="6" t="s">
        <v>695</v>
      </c>
      <c r="J31" s="6" t="s">
        <v>851</v>
      </c>
      <c r="K31" s="6" t="s">
        <v>994</v>
      </c>
      <c r="L31" s="16">
        <v>40360</v>
      </c>
      <c r="M31" s="16">
        <v>46113</v>
      </c>
      <c r="N31" s="6" t="s">
        <v>994</v>
      </c>
      <c r="O31" s="16">
        <v>40360</v>
      </c>
      <c r="P31" s="6" t="s">
        <v>1016</v>
      </c>
      <c r="Q31" s="6" t="s">
        <v>49</v>
      </c>
      <c r="R31" s="6" t="s">
        <v>49</v>
      </c>
      <c r="S31" s="6" t="s">
        <v>49</v>
      </c>
      <c r="T31" s="21" t="s">
        <v>49</v>
      </c>
      <c r="U31" s="6" t="s">
        <v>49</v>
      </c>
      <c r="V31" s="6" t="s">
        <v>49</v>
      </c>
      <c r="W31" s="6" t="s">
        <v>49</v>
      </c>
      <c r="X31" s="6" t="s">
        <v>49</v>
      </c>
      <c r="Y31" s="21" t="s">
        <v>49</v>
      </c>
      <c r="Z31" s="6" t="s">
        <v>49</v>
      </c>
      <c r="AA31" s="6" t="s">
        <v>49</v>
      </c>
      <c r="AB31" s="6" t="s">
        <v>49</v>
      </c>
      <c r="AC31" s="6" t="s">
        <v>49</v>
      </c>
      <c r="AD31" s="21" t="s">
        <v>49</v>
      </c>
      <c r="AE31" s="6" t="s">
        <v>49</v>
      </c>
      <c r="AF31" s="6" t="s">
        <v>49</v>
      </c>
      <c r="AG31" s="6" t="s">
        <v>49</v>
      </c>
      <c r="AH31" s="6" t="s">
        <v>1317</v>
      </c>
      <c r="AI31" s="6" t="s">
        <v>49</v>
      </c>
      <c r="AJ31" s="6" t="s">
        <v>1508</v>
      </c>
      <c r="AK31" s="6" t="s">
        <v>1549</v>
      </c>
      <c r="AL31" s="6" t="s">
        <v>1572</v>
      </c>
      <c r="AM31" s="6" t="s">
        <v>1598</v>
      </c>
      <c r="AN31" s="6" t="s">
        <v>1689</v>
      </c>
      <c r="AO31" s="6" t="s">
        <v>1709</v>
      </c>
      <c r="AP31" s="6" t="s">
        <v>1317</v>
      </c>
      <c r="AQ31" s="6" t="s">
        <v>49</v>
      </c>
      <c r="AR31" s="6" t="s">
        <v>1508</v>
      </c>
      <c r="AS31" s="6" t="s">
        <v>1549</v>
      </c>
      <c r="AT31" s="6" t="s">
        <v>1572</v>
      </c>
      <c r="AU31" s="6" t="s">
        <v>1598</v>
      </c>
      <c r="AV31" s="6" t="s">
        <v>49</v>
      </c>
      <c r="AW31" s="6" t="s">
        <v>49</v>
      </c>
      <c r="AX31" s="6" t="s">
        <v>1873</v>
      </c>
      <c r="AY31" s="6" t="s">
        <v>2042</v>
      </c>
      <c r="AZ31" s="6" t="s">
        <v>2187</v>
      </c>
      <c r="BA31" s="6" t="s">
        <v>49</v>
      </c>
      <c r="BB31" s="24">
        <v>38</v>
      </c>
      <c r="BC31" s="26"/>
      <c r="BD31" s="26"/>
      <c r="BE31" s="26"/>
      <c r="BF31" s="26"/>
      <c r="BG31" s="26"/>
      <c r="BH31" s="26"/>
      <c r="BI31" s="26"/>
      <c r="BJ31" s="26"/>
      <c r="BK31" s="26"/>
      <c r="BL31" s="26"/>
      <c r="BM31" s="26"/>
      <c r="BN31" s="26"/>
      <c r="BO31" s="26"/>
      <c r="BP31" s="16">
        <v>45797</v>
      </c>
      <c r="BQ31" s="28" t="str">
        <f>HYPERLINK("https://organic.ams.usda.gov/Integrity//Certificate.aspx?cid=42&amp;nopid=6780000069")</f>
        <v>https://organic.ams.usda.gov/Integrity//Certificate.aspx?cid=42&amp;nopid=6780000069</v>
      </c>
    </row>
    <row r="32" spans="1:69" x14ac:dyDescent="0.3">
      <c r="A32" t="s">
        <v>3</v>
      </c>
      <c r="B32" s="6" t="s">
        <v>15</v>
      </c>
      <c r="C32" s="6" t="s">
        <v>38</v>
      </c>
      <c r="D32" s="6" t="s">
        <v>60</v>
      </c>
      <c r="E32" s="10" t="s">
        <v>101</v>
      </c>
      <c r="F32" s="6" t="s">
        <v>300</v>
      </c>
      <c r="G32" s="6" t="s">
        <v>49</v>
      </c>
      <c r="H32" s="6" t="s">
        <v>518</v>
      </c>
      <c r="I32" s="6" t="s">
        <v>696</v>
      </c>
      <c r="J32" s="6" t="s">
        <v>852</v>
      </c>
      <c r="K32" s="6" t="s">
        <v>994</v>
      </c>
      <c r="L32" s="16">
        <v>42888</v>
      </c>
      <c r="M32" s="16">
        <v>46478</v>
      </c>
      <c r="N32" s="6" t="s">
        <v>49</v>
      </c>
      <c r="O32" s="21" t="s">
        <v>49</v>
      </c>
      <c r="P32" s="6" t="s">
        <v>49</v>
      </c>
      <c r="Q32" s="6" t="s">
        <v>49</v>
      </c>
      <c r="R32" s="6" t="s">
        <v>49</v>
      </c>
      <c r="S32" s="6" t="s">
        <v>49</v>
      </c>
      <c r="T32" s="21" t="s">
        <v>49</v>
      </c>
      <c r="U32" s="6" t="s">
        <v>49</v>
      </c>
      <c r="V32" s="6" t="s">
        <v>49</v>
      </c>
      <c r="W32" s="6" t="s">
        <v>49</v>
      </c>
      <c r="X32" s="6" t="s">
        <v>49</v>
      </c>
      <c r="Y32" s="21" t="s">
        <v>49</v>
      </c>
      <c r="Z32" s="6" t="s">
        <v>49</v>
      </c>
      <c r="AA32" s="6" t="s">
        <v>49</v>
      </c>
      <c r="AB32" s="6" t="s">
        <v>49</v>
      </c>
      <c r="AC32" s="6" t="s">
        <v>994</v>
      </c>
      <c r="AD32" s="16">
        <v>42888</v>
      </c>
      <c r="AE32" s="6" t="s">
        <v>1144</v>
      </c>
      <c r="AF32" s="6" t="s">
        <v>49</v>
      </c>
      <c r="AG32" s="6" t="s">
        <v>49</v>
      </c>
      <c r="AH32" s="6" t="s">
        <v>49</v>
      </c>
      <c r="AI32" s="6" t="s">
        <v>49</v>
      </c>
      <c r="AJ32" s="6" t="s">
        <v>49</v>
      </c>
      <c r="AK32" s="6" t="s">
        <v>49</v>
      </c>
      <c r="AL32" s="6" t="s">
        <v>49</v>
      </c>
      <c r="AM32" s="6" t="s">
        <v>49</v>
      </c>
      <c r="AN32" s="6" t="s">
        <v>49</v>
      </c>
      <c r="AO32" s="6" t="s">
        <v>49</v>
      </c>
      <c r="AP32" s="6" t="s">
        <v>1728</v>
      </c>
      <c r="AQ32" s="6" t="s">
        <v>49</v>
      </c>
      <c r="AR32" s="6" t="s">
        <v>1496</v>
      </c>
      <c r="AS32" s="6" t="s">
        <v>1549</v>
      </c>
      <c r="AT32" s="6" t="s">
        <v>1572</v>
      </c>
      <c r="AU32" s="6" t="s">
        <v>1585</v>
      </c>
      <c r="AV32" s="6" t="s">
        <v>1687</v>
      </c>
      <c r="AW32" s="6" t="s">
        <v>1706</v>
      </c>
      <c r="AX32" s="6" t="s">
        <v>1874</v>
      </c>
      <c r="AY32" s="6" t="s">
        <v>2043</v>
      </c>
      <c r="AZ32" s="6" t="s">
        <v>49</v>
      </c>
      <c r="BA32" s="6" t="s">
        <v>49</v>
      </c>
      <c r="BB32" s="6" t="s">
        <v>49</v>
      </c>
      <c r="BC32" s="26"/>
      <c r="BD32" s="26"/>
      <c r="BE32" s="26"/>
      <c r="BF32" s="26"/>
      <c r="BG32" s="26"/>
      <c r="BH32" s="26"/>
      <c r="BI32" s="26"/>
      <c r="BJ32" s="26"/>
      <c r="BK32" s="26"/>
      <c r="BL32" s="26"/>
      <c r="BM32" s="26"/>
      <c r="BN32" s="26"/>
      <c r="BO32" s="26"/>
      <c r="BP32" s="16">
        <v>46063</v>
      </c>
      <c r="BQ32" s="28" t="str">
        <f>HYPERLINK("https://organic.ams.usda.gov/Integrity//Certificate.aspx?cid=62&amp;nopid=8150004795")</f>
        <v>https://organic.ams.usda.gov/Integrity//Certificate.aspx?cid=62&amp;nopid=8150004795</v>
      </c>
    </row>
    <row r="33" spans="1:69" x14ac:dyDescent="0.3">
      <c r="A33" t="s">
        <v>3</v>
      </c>
      <c r="B33" s="6" t="s">
        <v>6</v>
      </c>
      <c r="C33" s="6" t="s">
        <v>29</v>
      </c>
      <c r="D33" s="6" t="s">
        <v>51</v>
      </c>
      <c r="E33" s="10" t="s">
        <v>102</v>
      </c>
      <c r="F33" s="6" t="s">
        <v>301</v>
      </c>
      <c r="G33" s="6" t="s">
        <v>49</v>
      </c>
      <c r="H33" s="6" t="s">
        <v>519</v>
      </c>
      <c r="I33" s="6" t="s">
        <v>697</v>
      </c>
      <c r="J33" s="6" t="s">
        <v>853</v>
      </c>
      <c r="K33" s="6" t="s">
        <v>994</v>
      </c>
      <c r="L33" s="16">
        <v>41640</v>
      </c>
      <c r="M33" s="16">
        <v>46113</v>
      </c>
      <c r="N33" s="6" t="s">
        <v>994</v>
      </c>
      <c r="O33" s="16">
        <v>41640</v>
      </c>
      <c r="P33" s="6" t="s">
        <v>1017</v>
      </c>
      <c r="Q33" s="6" t="s">
        <v>49</v>
      </c>
      <c r="R33" s="6" t="s">
        <v>49</v>
      </c>
      <c r="S33" s="6" t="s">
        <v>994</v>
      </c>
      <c r="T33" s="16">
        <v>41640</v>
      </c>
      <c r="U33" s="6" t="s">
        <v>1099</v>
      </c>
      <c r="V33" s="6" t="s">
        <v>49</v>
      </c>
      <c r="W33" s="6" t="s">
        <v>49</v>
      </c>
      <c r="X33" s="6" t="s">
        <v>49</v>
      </c>
      <c r="Y33" s="21" t="s">
        <v>49</v>
      </c>
      <c r="Z33" s="6" t="s">
        <v>49</v>
      </c>
      <c r="AA33" s="6" t="s">
        <v>49</v>
      </c>
      <c r="AB33" s="6" t="s">
        <v>49</v>
      </c>
      <c r="AC33" s="6" t="s">
        <v>994</v>
      </c>
      <c r="AD33" s="16">
        <v>41640</v>
      </c>
      <c r="AE33" s="6" t="s">
        <v>1132</v>
      </c>
      <c r="AF33" s="6" t="s">
        <v>49</v>
      </c>
      <c r="AG33" s="6" t="s">
        <v>49</v>
      </c>
      <c r="AH33" s="6" t="s">
        <v>1318</v>
      </c>
      <c r="AI33" s="6" t="s">
        <v>49</v>
      </c>
      <c r="AJ33" s="6" t="s">
        <v>1509</v>
      </c>
      <c r="AK33" s="6" t="s">
        <v>1549</v>
      </c>
      <c r="AL33" s="6" t="s">
        <v>1572</v>
      </c>
      <c r="AM33" s="6" t="s">
        <v>1599</v>
      </c>
      <c r="AN33" s="6" t="s">
        <v>1690</v>
      </c>
      <c r="AO33" s="6" t="s">
        <v>1710</v>
      </c>
      <c r="AP33" s="6" t="s">
        <v>1318</v>
      </c>
      <c r="AQ33" s="6" t="s">
        <v>49</v>
      </c>
      <c r="AR33" s="6" t="s">
        <v>1509</v>
      </c>
      <c r="AS33" s="6" t="s">
        <v>1549</v>
      </c>
      <c r="AT33" s="6" t="s">
        <v>1572</v>
      </c>
      <c r="AU33" s="6" t="s">
        <v>1599</v>
      </c>
      <c r="AV33" s="6" t="s">
        <v>49</v>
      </c>
      <c r="AW33" s="6" t="s">
        <v>49</v>
      </c>
      <c r="AX33" s="6" t="s">
        <v>1875</v>
      </c>
      <c r="AY33" s="6" t="s">
        <v>2044</v>
      </c>
      <c r="AZ33" s="6" t="s">
        <v>49</v>
      </c>
      <c r="BA33" s="6" t="s">
        <v>49</v>
      </c>
      <c r="BB33" s="24">
        <v>240</v>
      </c>
      <c r="BC33" s="26"/>
      <c r="BD33" s="26"/>
      <c r="BE33" s="26"/>
      <c r="BF33" s="26" t="s">
        <v>2277</v>
      </c>
      <c r="BG33" s="26"/>
      <c r="BH33" s="26"/>
      <c r="BI33" s="26"/>
      <c r="BJ33" s="26"/>
      <c r="BK33" s="26"/>
      <c r="BL33" s="26"/>
      <c r="BM33" s="26"/>
      <c r="BN33" s="26"/>
      <c r="BO33" s="26"/>
      <c r="BP33" s="16">
        <v>45793</v>
      </c>
      <c r="BQ33" s="28" t="str">
        <f>HYPERLINK("https://organic.ams.usda.gov/Integrity//Certificate.aspx?cid=42&amp;nopid=6780000231")</f>
        <v>https://organic.ams.usda.gov/Integrity//Certificate.aspx?cid=42&amp;nopid=6780000231</v>
      </c>
    </row>
    <row r="34" spans="1:69" x14ac:dyDescent="0.3">
      <c r="A34" t="s">
        <v>3</v>
      </c>
      <c r="B34" s="6" t="s">
        <v>6</v>
      </c>
      <c r="C34" s="6" t="s">
        <v>29</v>
      </c>
      <c r="D34" s="6" t="s">
        <v>51</v>
      </c>
      <c r="E34" s="10" t="s">
        <v>103</v>
      </c>
      <c r="F34" s="6" t="s">
        <v>302</v>
      </c>
      <c r="G34" s="6" t="s">
        <v>49</v>
      </c>
      <c r="H34" s="6" t="s">
        <v>520</v>
      </c>
      <c r="I34" s="6" t="s">
        <v>698</v>
      </c>
      <c r="J34" s="6" t="s">
        <v>854</v>
      </c>
      <c r="K34" s="6" t="s">
        <v>994</v>
      </c>
      <c r="L34" s="16">
        <v>39448</v>
      </c>
      <c r="M34" s="16">
        <v>46113</v>
      </c>
      <c r="N34" s="6" t="s">
        <v>994</v>
      </c>
      <c r="O34" s="16">
        <v>39448</v>
      </c>
      <c r="P34" s="6" t="s">
        <v>1018</v>
      </c>
      <c r="Q34" s="6" t="s">
        <v>49</v>
      </c>
      <c r="R34" s="6" t="s">
        <v>49</v>
      </c>
      <c r="S34" s="6" t="s">
        <v>49</v>
      </c>
      <c r="T34" s="21" t="s">
        <v>49</v>
      </c>
      <c r="U34" s="6" t="s">
        <v>49</v>
      </c>
      <c r="V34" s="6" t="s">
        <v>49</v>
      </c>
      <c r="W34" s="6" t="s">
        <v>49</v>
      </c>
      <c r="X34" s="6" t="s">
        <v>49</v>
      </c>
      <c r="Y34" s="21" t="s">
        <v>49</v>
      </c>
      <c r="Z34" s="6" t="s">
        <v>49</v>
      </c>
      <c r="AA34" s="6" t="s">
        <v>49</v>
      </c>
      <c r="AB34" s="6" t="s">
        <v>49</v>
      </c>
      <c r="AC34" s="6" t="s">
        <v>994</v>
      </c>
      <c r="AD34" s="16">
        <v>44957</v>
      </c>
      <c r="AE34" s="6" t="s">
        <v>1145</v>
      </c>
      <c r="AF34" s="6" t="s">
        <v>49</v>
      </c>
      <c r="AG34" s="6" t="s">
        <v>49</v>
      </c>
      <c r="AH34" s="6" t="s">
        <v>1319</v>
      </c>
      <c r="AI34" s="6" t="s">
        <v>49</v>
      </c>
      <c r="AJ34" s="6" t="s">
        <v>1510</v>
      </c>
      <c r="AK34" s="6" t="s">
        <v>1549</v>
      </c>
      <c r="AL34" s="6" t="s">
        <v>1572</v>
      </c>
      <c r="AM34" s="6" t="s">
        <v>1600</v>
      </c>
      <c r="AN34" s="6" t="s">
        <v>514</v>
      </c>
      <c r="AO34" s="6" t="s">
        <v>1699</v>
      </c>
      <c r="AP34" s="6" t="s">
        <v>1319</v>
      </c>
      <c r="AQ34" s="6" t="s">
        <v>49</v>
      </c>
      <c r="AR34" s="6" t="s">
        <v>1510</v>
      </c>
      <c r="AS34" s="6" t="s">
        <v>1549</v>
      </c>
      <c r="AT34" s="6" t="s">
        <v>1572</v>
      </c>
      <c r="AU34" s="6" t="s">
        <v>1600</v>
      </c>
      <c r="AV34" s="6" t="s">
        <v>49</v>
      </c>
      <c r="AW34" s="6" t="s">
        <v>49</v>
      </c>
      <c r="AX34" s="6" t="s">
        <v>1876</v>
      </c>
      <c r="AY34" s="6" t="s">
        <v>2045</v>
      </c>
      <c r="AZ34" s="6" t="s">
        <v>49</v>
      </c>
      <c r="BA34" s="6" t="s">
        <v>2259</v>
      </c>
      <c r="BB34" s="24">
        <v>449</v>
      </c>
      <c r="BC34" s="26"/>
      <c r="BD34" s="26"/>
      <c r="BE34" s="26"/>
      <c r="BF34" s="26"/>
      <c r="BG34" s="26"/>
      <c r="BH34" s="26"/>
      <c r="BI34" s="26"/>
      <c r="BJ34" s="26"/>
      <c r="BK34" s="26"/>
      <c r="BL34" s="26"/>
      <c r="BM34" s="26"/>
      <c r="BN34" s="26"/>
      <c r="BO34" s="26"/>
      <c r="BP34" s="16">
        <v>45918</v>
      </c>
      <c r="BQ34" s="28" t="str">
        <f>HYPERLINK("https://organic.ams.usda.gov/Integrity//Certificate.aspx?cid=42&amp;nopid=6780000184")</f>
        <v>https://organic.ams.usda.gov/Integrity//Certificate.aspx?cid=42&amp;nopid=6780000184</v>
      </c>
    </row>
    <row r="35" spans="1:69" x14ac:dyDescent="0.3">
      <c r="A35" t="s">
        <v>3</v>
      </c>
      <c r="B35" s="6" t="s">
        <v>16</v>
      </c>
      <c r="C35" s="6" t="s">
        <v>39</v>
      </c>
      <c r="D35" s="6" t="s">
        <v>61</v>
      </c>
      <c r="E35" s="10" t="s">
        <v>104</v>
      </c>
      <c r="F35" s="6" t="s">
        <v>303</v>
      </c>
      <c r="G35" s="6" t="s">
        <v>49</v>
      </c>
      <c r="H35" s="6" t="s">
        <v>521</v>
      </c>
      <c r="I35" s="6" t="s">
        <v>699</v>
      </c>
      <c r="J35" s="6" t="s">
        <v>855</v>
      </c>
      <c r="K35" s="6" t="s">
        <v>994</v>
      </c>
      <c r="L35" s="16">
        <v>39718</v>
      </c>
      <c r="M35" s="16">
        <v>46388</v>
      </c>
      <c r="N35" s="6" t="s">
        <v>49</v>
      </c>
      <c r="O35" s="21" t="s">
        <v>49</v>
      </c>
      <c r="P35" s="6" t="s">
        <v>49</v>
      </c>
      <c r="Q35" s="6" t="s">
        <v>49</v>
      </c>
      <c r="R35" s="6" t="s">
        <v>49</v>
      </c>
      <c r="S35" s="6" t="s">
        <v>49</v>
      </c>
      <c r="T35" s="21" t="s">
        <v>49</v>
      </c>
      <c r="U35" s="6" t="s">
        <v>49</v>
      </c>
      <c r="V35" s="6" t="s">
        <v>49</v>
      </c>
      <c r="W35" s="6" t="s">
        <v>49</v>
      </c>
      <c r="X35" s="6" t="s">
        <v>49</v>
      </c>
      <c r="Y35" s="21" t="s">
        <v>49</v>
      </c>
      <c r="Z35" s="6" t="s">
        <v>49</v>
      </c>
      <c r="AA35" s="6" t="s">
        <v>49</v>
      </c>
      <c r="AB35" s="6" t="s">
        <v>49</v>
      </c>
      <c r="AC35" s="6" t="s">
        <v>994</v>
      </c>
      <c r="AD35" s="16">
        <v>39718</v>
      </c>
      <c r="AE35" s="6" t="s">
        <v>1146</v>
      </c>
      <c r="AF35" s="6" t="s">
        <v>49</v>
      </c>
      <c r="AG35" s="6" t="s">
        <v>49</v>
      </c>
      <c r="AH35" s="6" t="s">
        <v>1320</v>
      </c>
      <c r="AI35" s="6" t="s">
        <v>49</v>
      </c>
      <c r="AJ35" s="6" t="s">
        <v>1511</v>
      </c>
      <c r="AK35" s="6" t="s">
        <v>1549</v>
      </c>
      <c r="AL35" s="6" t="s">
        <v>1572</v>
      </c>
      <c r="AM35" s="6" t="s">
        <v>1601</v>
      </c>
      <c r="AN35" s="6" t="s">
        <v>49</v>
      </c>
      <c r="AO35" s="6" t="s">
        <v>49</v>
      </c>
      <c r="AP35" s="6" t="s">
        <v>49</v>
      </c>
      <c r="AQ35" s="6" t="s">
        <v>49</v>
      </c>
      <c r="AR35" s="6" t="s">
        <v>49</v>
      </c>
      <c r="AS35" s="6" t="s">
        <v>49</v>
      </c>
      <c r="AT35" s="6" t="s">
        <v>49</v>
      </c>
      <c r="AU35" s="6" t="s">
        <v>49</v>
      </c>
      <c r="AV35" s="6" t="s">
        <v>49</v>
      </c>
      <c r="AW35" s="6" t="s">
        <v>49</v>
      </c>
      <c r="AX35" s="6" t="s">
        <v>1877</v>
      </c>
      <c r="AY35" s="6" t="s">
        <v>2046</v>
      </c>
      <c r="AZ35" s="6" t="s">
        <v>49</v>
      </c>
      <c r="BA35" s="6" t="s">
        <v>49</v>
      </c>
      <c r="BB35" s="6" t="s">
        <v>49</v>
      </c>
      <c r="BC35" s="26"/>
      <c r="BD35" s="26"/>
      <c r="BE35" s="26" t="s">
        <v>2277</v>
      </c>
      <c r="BF35" s="26"/>
      <c r="BG35" s="26"/>
      <c r="BH35" s="26"/>
      <c r="BI35" s="26"/>
      <c r="BJ35" s="26"/>
      <c r="BK35" s="26"/>
      <c r="BL35" s="26"/>
      <c r="BM35" s="26"/>
      <c r="BN35" s="26"/>
      <c r="BO35" s="26"/>
      <c r="BP35" s="16">
        <v>46073</v>
      </c>
      <c r="BQ35" s="28" t="str">
        <f>HYPERLINK("https://organic.ams.usda.gov/Integrity//Certificate.aspx?cid=63&amp;nopid=6220004979")</f>
        <v>https://organic.ams.usda.gov/Integrity//Certificate.aspx?cid=63&amp;nopid=6220004979</v>
      </c>
    </row>
    <row r="36" spans="1:69" x14ac:dyDescent="0.3">
      <c r="A36" t="s">
        <v>3</v>
      </c>
      <c r="B36" s="6" t="s">
        <v>17</v>
      </c>
      <c r="C36" s="6" t="s">
        <v>40</v>
      </c>
      <c r="D36" s="6" t="s">
        <v>62</v>
      </c>
      <c r="E36" s="10" t="s">
        <v>105</v>
      </c>
      <c r="F36" s="6" t="s">
        <v>304</v>
      </c>
      <c r="G36" s="6" t="s">
        <v>49</v>
      </c>
      <c r="H36" s="6" t="s">
        <v>522</v>
      </c>
      <c r="I36" s="6" t="s">
        <v>700</v>
      </c>
      <c r="J36" s="6" t="s">
        <v>856</v>
      </c>
      <c r="K36" s="6" t="s">
        <v>994</v>
      </c>
      <c r="L36" s="16">
        <v>45807</v>
      </c>
      <c r="M36" s="16">
        <v>46235</v>
      </c>
      <c r="N36" s="6" t="s">
        <v>994</v>
      </c>
      <c r="O36" s="16">
        <v>45807</v>
      </c>
      <c r="P36" s="6" t="s">
        <v>1019</v>
      </c>
      <c r="Q36" s="6" t="s">
        <v>49</v>
      </c>
      <c r="R36" s="6" t="s">
        <v>1078</v>
      </c>
      <c r="S36" s="6" t="s">
        <v>994</v>
      </c>
      <c r="T36" s="16">
        <v>45807</v>
      </c>
      <c r="U36" s="6" t="s">
        <v>1100</v>
      </c>
      <c r="V36" s="6" t="s">
        <v>49</v>
      </c>
      <c r="W36" s="6" t="s">
        <v>1078</v>
      </c>
      <c r="X36" s="6" t="s">
        <v>49</v>
      </c>
      <c r="Y36" s="21" t="s">
        <v>49</v>
      </c>
      <c r="Z36" s="6" t="s">
        <v>49</v>
      </c>
      <c r="AA36" s="6" t="s">
        <v>49</v>
      </c>
      <c r="AB36" s="6" t="s">
        <v>49</v>
      </c>
      <c r="AC36" s="6" t="s">
        <v>49</v>
      </c>
      <c r="AD36" s="21" t="s">
        <v>49</v>
      </c>
      <c r="AE36" s="6" t="s">
        <v>49</v>
      </c>
      <c r="AF36" s="6" t="s">
        <v>49</v>
      </c>
      <c r="AG36" s="6" t="s">
        <v>49</v>
      </c>
      <c r="AH36" s="6" t="s">
        <v>1321</v>
      </c>
      <c r="AI36" s="6" t="s">
        <v>49</v>
      </c>
      <c r="AJ36" s="6" t="s">
        <v>1512</v>
      </c>
      <c r="AK36" s="6" t="s">
        <v>1549</v>
      </c>
      <c r="AL36" s="6" t="s">
        <v>1572</v>
      </c>
      <c r="AM36" s="6" t="s">
        <v>1602</v>
      </c>
      <c r="AN36" s="6" t="s">
        <v>49</v>
      </c>
      <c r="AO36" s="6" t="s">
        <v>49</v>
      </c>
      <c r="AP36" s="6" t="s">
        <v>49</v>
      </c>
      <c r="AQ36" s="6" t="s">
        <v>49</v>
      </c>
      <c r="AR36" s="6" t="s">
        <v>49</v>
      </c>
      <c r="AS36" s="6" t="s">
        <v>49</v>
      </c>
      <c r="AT36" s="6" t="s">
        <v>49</v>
      </c>
      <c r="AU36" s="6" t="s">
        <v>49</v>
      </c>
      <c r="AV36" s="6" t="s">
        <v>49</v>
      </c>
      <c r="AW36" s="6" t="s">
        <v>49</v>
      </c>
      <c r="AX36" s="6" t="s">
        <v>1878</v>
      </c>
      <c r="AY36" s="6" t="s">
        <v>49</v>
      </c>
      <c r="AZ36" s="6" t="s">
        <v>49</v>
      </c>
      <c r="BA36" s="6" t="s">
        <v>49</v>
      </c>
      <c r="BB36" s="24">
        <v>61</v>
      </c>
      <c r="BC36" s="26"/>
      <c r="BD36" s="26"/>
      <c r="BE36" s="26"/>
      <c r="BF36" s="26" t="s">
        <v>2277</v>
      </c>
      <c r="BG36" s="26"/>
      <c r="BH36" s="26"/>
      <c r="BI36" s="26"/>
      <c r="BJ36" s="26"/>
      <c r="BK36" s="26"/>
      <c r="BL36" s="26"/>
      <c r="BM36" s="26"/>
      <c r="BN36" s="26"/>
      <c r="BO36" s="26"/>
      <c r="BP36" s="16">
        <v>46150</v>
      </c>
      <c r="BQ36" s="28" t="str">
        <f>HYPERLINK("https://organic.ams.usda.gov/Integrity//Certificate.aspx?cid=31&amp;nopid=3928972526")</f>
        <v>https://organic.ams.usda.gov/Integrity//Certificate.aspx?cid=31&amp;nopid=3928972526</v>
      </c>
    </row>
    <row r="37" spans="1:69" x14ac:dyDescent="0.3">
      <c r="A37" t="s">
        <v>3</v>
      </c>
      <c r="B37" s="6" t="s">
        <v>18</v>
      </c>
      <c r="C37" s="6" t="s">
        <v>41</v>
      </c>
      <c r="D37" s="6" t="s">
        <v>63</v>
      </c>
      <c r="E37" s="10" t="s">
        <v>106</v>
      </c>
      <c r="F37" s="6" t="s">
        <v>305</v>
      </c>
      <c r="G37" s="6" t="s">
        <v>49</v>
      </c>
      <c r="H37" s="6" t="s">
        <v>523</v>
      </c>
      <c r="I37" s="6" t="s">
        <v>701</v>
      </c>
      <c r="J37" s="6" t="s">
        <v>857</v>
      </c>
      <c r="K37" s="6" t="s">
        <v>994</v>
      </c>
      <c r="L37" s="16">
        <v>43829</v>
      </c>
      <c r="M37" s="16">
        <v>46113</v>
      </c>
      <c r="N37" s="6" t="s">
        <v>994</v>
      </c>
      <c r="O37" s="16">
        <v>43829</v>
      </c>
      <c r="P37" s="6" t="s">
        <v>1020</v>
      </c>
      <c r="Q37" s="6" t="s">
        <v>49</v>
      </c>
      <c r="R37" s="6" t="s">
        <v>1079</v>
      </c>
      <c r="S37" s="6" t="s">
        <v>49</v>
      </c>
      <c r="T37" s="21" t="s">
        <v>49</v>
      </c>
      <c r="U37" s="6" t="s">
        <v>49</v>
      </c>
      <c r="V37" s="6" t="s">
        <v>49</v>
      </c>
      <c r="W37" s="6" t="s">
        <v>49</v>
      </c>
      <c r="X37" s="6" t="s">
        <v>49</v>
      </c>
      <c r="Y37" s="21" t="s">
        <v>49</v>
      </c>
      <c r="Z37" s="6" t="s">
        <v>49</v>
      </c>
      <c r="AA37" s="6" t="s">
        <v>49</v>
      </c>
      <c r="AB37" s="6" t="s">
        <v>49</v>
      </c>
      <c r="AC37" s="6" t="s">
        <v>49</v>
      </c>
      <c r="AD37" s="21" t="s">
        <v>49</v>
      </c>
      <c r="AE37" s="6" t="s">
        <v>49</v>
      </c>
      <c r="AF37" s="6" t="s">
        <v>49</v>
      </c>
      <c r="AG37" s="6" t="s">
        <v>49</v>
      </c>
      <c r="AH37" s="6" t="s">
        <v>1322</v>
      </c>
      <c r="AI37" s="6" t="s">
        <v>49</v>
      </c>
      <c r="AJ37" s="6" t="s">
        <v>1513</v>
      </c>
      <c r="AK37" s="6" t="s">
        <v>1549</v>
      </c>
      <c r="AL37" s="6" t="s">
        <v>1572</v>
      </c>
      <c r="AM37" s="6" t="s">
        <v>1603</v>
      </c>
      <c r="AN37" s="6" t="s">
        <v>574</v>
      </c>
      <c r="AO37" s="6" t="s">
        <v>1711</v>
      </c>
      <c r="AP37" s="6" t="s">
        <v>49</v>
      </c>
      <c r="AQ37" s="6" t="s">
        <v>49</v>
      </c>
      <c r="AR37" s="6" t="s">
        <v>49</v>
      </c>
      <c r="AS37" s="6" t="s">
        <v>49</v>
      </c>
      <c r="AT37" s="6" t="s">
        <v>49</v>
      </c>
      <c r="AU37" s="6" t="s">
        <v>49</v>
      </c>
      <c r="AV37" s="6" t="s">
        <v>49</v>
      </c>
      <c r="AW37" s="6" t="s">
        <v>49</v>
      </c>
      <c r="AX37" s="6" t="s">
        <v>1879</v>
      </c>
      <c r="AY37" s="6" t="s">
        <v>49</v>
      </c>
      <c r="AZ37" s="6" t="s">
        <v>49</v>
      </c>
      <c r="BA37" s="6" t="s">
        <v>49</v>
      </c>
      <c r="BB37" s="24">
        <v>42</v>
      </c>
      <c r="BC37" s="26"/>
      <c r="BD37" s="26"/>
      <c r="BE37" s="26"/>
      <c r="BF37" s="26"/>
      <c r="BG37" s="26"/>
      <c r="BH37" s="26"/>
      <c r="BI37" s="26"/>
      <c r="BJ37" s="26"/>
      <c r="BK37" s="26"/>
      <c r="BL37" s="26"/>
      <c r="BM37" s="26"/>
      <c r="BN37" s="26"/>
      <c r="BO37" s="26"/>
      <c r="BP37" s="16">
        <v>46057</v>
      </c>
      <c r="BQ37" s="28" t="str">
        <f>HYPERLINK("https://organic.ams.usda.gov/Integrity//Certificate.aspx?cid=52&amp;nopid=8431901763")</f>
        <v>https://organic.ams.usda.gov/Integrity//Certificate.aspx?cid=52&amp;nopid=8431901763</v>
      </c>
    </row>
    <row r="38" spans="1:69" x14ac:dyDescent="0.3">
      <c r="A38" t="s">
        <v>3</v>
      </c>
      <c r="B38" s="6" t="s">
        <v>8</v>
      </c>
      <c r="C38" s="6" t="s">
        <v>31</v>
      </c>
      <c r="D38" s="6" t="s">
        <v>53</v>
      </c>
      <c r="E38" s="10" t="s">
        <v>107</v>
      </c>
      <c r="F38" s="6" t="s">
        <v>306</v>
      </c>
      <c r="G38" s="6" t="s">
        <v>49</v>
      </c>
      <c r="H38" s="6" t="s">
        <v>524</v>
      </c>
      <c r="I38" s="6" t="s">
        <v>702</v>
      </c>
      <c r="J38" s="6" t="s">
        <v>855</v>
      </c>
      <c r="K38" s="6" t="s">
        <v>994</v>
      </c>
      <c r="L38" s="16">
        <v>42475</v>
      </c>
      <c r="M38" s="16">
        <v>46402</v>
      </c>
      <c r="N38" s="6" t="s">
        <v>49</v>
      </c>
      <c r="O38" s="21" t="s">
        <v>49</v>
      </c>
      <c r="P38" s="6" t="s">
        <v>49</v>
      </c>
      <c r="Q38" s="6" t="s">
        <v>49</v>
      </c>
      <c r="R38" s="6" t="s">
        <v>49</v>
      </c>
      <c r="S38" s="6" t="s">
        <v>49</v>
      </c>
      <c r="T38" s="21" t="s">
        <v>49</v>
      </c>
      <c r="U38" s="6" t="s">
        <v>49</v>
      </c>
      <c r="V38" s="6" t="s">
        <v>49</v>
      </c>
      <c r="W38" s="6" t="s">
        <v>49</v>
      </c>
      <c r="X38" s="6" t="s">
        <v>49</v>
      </c>
      <c r="Y38" s="21" t="s">
        <v>49</v>
      </c>
      <c r="Z38" s="6" t="s">
        <v>49</v>
      </c>
      <c r="AA38" s="6" t="s">
        <v>49</v>
      </c>
      <c r="AB38" s="6" t="s">
        <v>49</v>
      </c>
      <c r="AC38" s="6" t="s">
        <v>994</v>
      </c>
      <c r="AD38" s="16">
        <v>42475</v>
      </c>
      <c r="AE38" s="6" t="s">
        <v>1147</v>
      </c>
      <c r="AF38" s="6" t="s">
        <v>49</v>
      </c>
      <c r="AG38" s="6" t="s">
        <v>49</v>
      </c>
      <c r="AH38" s="6" t="s">
        <v>1320</v>
      </c>
      <c r="AI38" s="6" t="s">
        <v>49</v>
      </c>
      <c r="AJ38" s="6" t="s">
        <v>1511</v>
      </c>
      <c r="AK38" s="6" t="s">
        <v>1549</v>
      </c>
      <c r="AL38" s="6" t="s">
        <v>1572</v>
      </c>
      <c r="AM38" s="6" t="s">
        <v>1601</v>
      </c>
      <c r="AN38" s="6" t="s">
        <v>1690</v>
      </c>
      <c r="AO38" s="6" t="s">
        <v>1710</v>
      </c>
      <c r="AP38" s="6" t="s">
        <v>1320</v>
      </c>
      <c r="AQ38" s="6" t="s">
        <v>49</v>
      </c>
      <c r="AR38" s="6" t="s">
        <v>1511</v>
      </c>
      <c r="AS38" s="6" t="s">
        <v>1549</v>
      </c>
      <c r="AT38" s="6" t="s">
        <v>1572</v>
      </c>
      <c r="AU38" s="6" t="s">
        <v>1601</v>
      </c>
      <c r="AV38" s="6" t="s">
        <v>49</v>
      </c>
      <c r="AW38" s="6" t="s">
        <v>49</v>
      </c>
      <c r="AX38" s="6" t="s">
        <v>1880</v>
      </c>
      <c r="AY38" s="6" t="s">
        <v>2046</v>
      </c>
      <c r="AZ38" s="6" t="s">
        <v>49</v>
      </c>
      <c r="BA38" s="6" t="s">
        <v>49</v>
      </c>
      <c r="BB38" s="6" t="s">
        <v>49</v>
      </c>
      <c r="BC38" s="26"/>
      <c r="BD38" s="26"/>
      <c r="BE38" s="26" t="s">
        <v>2277</v>
      </c>
      <c r="BF38" s="26"/>
      <c r="BG38" s="26"/>
      <c r="BH38" s="26"/>
      <c r="BI38" s="26"/>
      <c r="BJ38" s="26"/>
      <c r="BK38" s="26"/>
      <c r="BL38" s="26"/>
      <c r="BM38" s="26"/>
      <c r="BN38" s="26"/>
      <c r="BO38" s="26"/>
      <c r="BP38" s="16">
        <v>46076</v>
      </c>
      <c r="BQ38" s="28" t="str">
        <f>HYPERLINK("https://organic.ams.usda.gov/Integrity//Certificate.aspx?cid=68&amp;nopid=8210001399")</f>
        <v>https://organic.ams.usda.gov/Integrity//Certificate.aspx?cid=68&amp;nopid=8210001399</v>
      </c>
    </row>
    <row r="39" spans="1:69" x14ac:dyDescent="0.3">
      <c r="A39" t="s">
        <v>3</v>
      </c>
      <c r="B39" s="6" t="s">
        <v>14</v>
      </c>
      <c r="C39" s="6" t="s">
        <v>37</v>
      </c>
      <c r="D39" s="6" t="s">
        <v>59</v>
      </c>
      <c r="E39" s="10" t="s">
        <v>108</v>
      </c>
      <c r="F39" s="6" t="s">
        <v>307</v>
      </c>
      <c r="G39" s="6" t="s">
        <v>49</v>
      </c>
      <c r="H39" s="6" t="s">
        <v>516</v>
      </c>
      <c r="I39" s="6" t="s">
        <v>694</v>
      </c>
      <c r="J39" s="6" t="s">
        <v>858</v>
      </c>
      <c r="K39" s="6" t="s">
        <v>994</v>
      </c>
      <c r="L39" s="16">
        <v>42987</v>
      </c>
      <c r="M39" s="16">
        <v>46235</v>
      </c>
      <c r="N39" s="6" t="s">
        <v>49</v>
      </c>
      <c r="O39" s="21" t="s">
        <v>49</v>
      </c>
      <c r="P39" s="6" t="s">
        <v>49</v>
      </c>
      <c r="Q39" s="6" t="s">
        <v>49</v>
      </c>
      <c r="R39" s="6" t="s">
        <v>49</v>
      </c>
      <c r="S39" s="6" t="s">
        <v>49</v>
      </c>
      <c r="T39" s="21" t="s">
        <v>49</v>
      </c>
      <c r="U39" s="6" t="s">
        <v>49</v>
      </c>
      <c r="V39" s="6" t="s">
        <v>49</v>
      </c>
      <c r="W39" s="6" t="s">
        <v>49</v>
      </c>
      <c r="X39" s="6" t="s">
        <v>49</v>
      </c>
      <c r="Y39" s="21" t="s">
        <v>49</v>
      </c>
      <c r="Z39" s="6" t="s">
        <v>49</v>
      </c>
      <c r="AA39" s="6" t="s">
        <v>49</v>
      </c>
      <c r="AB39" s="6" t="s">
        <v>49</v>
      </c>
      <c r="AC39" s="6" t="s">
        <v>994</v>
      </c>
      <c r="AD39" s="16">
        <v>42987</v>
      </c>
      <c r="AE39" s="6" t="s">
        <v>1148</v>
      </c>
      <c r="AF39" s="6" t="s">
        <v>49</v>
      </c>
      <c r="AG39" s="6" t="s">
        <v>1251</v>
      </c>
      <c r="AH39" s="6" t="s">
        <v>1323</v>
      </c>
      <c r="AI39" s="6" t="s">
        <v>49</v>
      </c>
      <c r="AJ39" s="6" t="s">
        <v>1505</v>
      </c>
      <c r="AK39" s="6" t="s">
        <v>1549</v>
      </c>
      <c r="AL39" s="6" t="s">
        <v>1572</v>
      </c>
      <c r="AM39" s="6" t="s">
        <v>1594</v>
      </c>
      <c r="AN39" s="6" t="s">
        <v>1688</v>
      </c>
      <c r="AO39" s="6" t="s">
        <v>1708</v>
      </c>
      <c r="AP39" s="6" t="s">
        <v>1323</v>
      </c>
      <c r="AQ39" s="6" t="s">
        <v>49</v>
      </c>
      <c r="AR39" s="6" t="s">
        <v>1505</v>
      </c>
      <c r="AS39" s="6" t="s">
        <v>1549</v>
      </c>
      <c r="AT39" s="6" t="s">
        <v>1572</v>
      </c>
      <c r="AU39" s="6" t="s">
        <v>1594</v>
      </c>
      <c r="AV39" s="6" t="s">
        <v>49</v>
      </c>
      <c r="AW39" s="6" t="s">
        <v>49</v>
      </c>
      <c r="AX39" s="6" t="s">
        <v>1881</v>
      </c>
      <c r="AY39" s="6" t="s">
        <v>2047</v>
      </c>
      <c r="AZ39" s="6" t="s">
        <v>2188</v>
      </c>
      <c r="BA39" s="6" t="s">
        <v>49</v>
      </c>
      <c r="BB39" s="6" t="s">
        <v>49</v>
      </c>
      <c r="BC39" s="26"/>
      <c r="BD39" s="26"/>
      <c r="BE39" s="26" t="s">
        <v>2277</v>
      </c>
      <c r="BF39" s="26"/>
      <c r="BG39" s="26"/>
      <c r="BH39" s="26"/>
      <c r="BI39" s="26"/>
      <c r="BJ39" s="26"/>
      <c r="BK39" s="26"/>
      <c r="BL39" s="26"/>
      <c r="BM39" s="26"/>
      <c r="BN39" s="26"/>
      <c r="BO39" s="26"/>
      <c r="BP39" s="16">
        <v>45891</v>
      </c>
      <c r="BQ39" s="28" t="str">
        <f>HYPERLINK("https://organic.ams.usda.gov/Integrity//Certificate.aspx?cid=4&amp;nopid=6240909171")</f>
        <v>https://organic.ams.usda.gov/Integrity//Certificate.aspx?cid=4&amp;nopid=6240909171</v>
      </c>
    </row>
    <row r="40" spans="1:69" x14ac:dyDescent="0.3">
      <c r="A40" t="s">
        <v>3</v>
      </c>
      <c r="B40" s="6" t="s">
        <v>9</v>
      </c>
      <c r="C40" s="6" t="s">
        <v>32</v>
      </c>
      <c r="D40" s="6" t="s">
        <v>54</v>
      </c>
      <c r="E40" s="10" t="s">
        <v>109</v>
      </c>
      <c r="F40" s="6" t="s">
        <v>308</v>
      </c>
      <c r="G40" s="6" t="s">
        <v>49</v>
      </c>
      <c r="H40" s="6" t="s">
        <v>525</v>
      </c>
      <c r="I40" s="6" t="s">
        <v>703</v>
      </c>
      <c r="J40" s="6" t="s">
        <v>859</v>
      </c>
      <c r="K40" s="6" t="s">
        <v>994</v>
      </c>
      <c r="L40" s="16">
        <v>45548</v>
      </c>
      <c r="M40" s="16">
        <v>46240</v>
      </c>
      <c r="N40" s="6" t="s">
        <v>49</v>
      </c>
      <c r="O40" s="21" t="s">
        <v>49</v>
      </c>
      <c r="P40" s="6" t="s">
        <v>49</v>
      </c>
      <c r="Q40" s="6" t="s">
        <v>49</v>
      </c>
      <c r="R40" s="6" t="s">
        <v>49</v>
      </c>
      <c r="S40" s="6" t="s">
        <v>49</v>
      </c>
      <c r="T40" s="21" t="s">
        <v>49</v>
      </c>
      <c r="U40" s="6" t="s">
        <v>49</v>
      </c>
      <c r="V40" s="6" t="s">
        <v>49</v>
      </c>
      <c r="W40" s="6" t="s">
        <v>49</v>
      </c>
      <c r="X40" s="6" t="s">
        <v>49</v>
      </c>
      <c r="Y40" s="21" t="s">
        <v>49</v>
      </c>
      <c r="Z40" s="6" t="s">
        <v>49</v>
      </c>
      <c r="AA40" s="6" t="s">
        <v>49</v>
      </c>
      <c r="AB40" s="6" t="s">
        <v>49</v>
      </c>
      <c r="AC40" s="6" t="s">
        <v>994</v>
      </c>
      <c r="AD40" s="16">
        <v>45548</v>
      </c>
      <c r="AE40" s="6" t="s">
        <v>1149</v>
      </c>
      <c r="AF40" s="6" t="s">
        <v>49</v>
      </c>
      <c r="AG40" s="6" t="s">
        <v>1252</v>
      </c>
      <c r="AH40" s="6" t="s">
        <v>1324</v>
      </c>
      <c r="AI40" s="6" t="s">
        <v>1477</v>
      </c>
      <c r="AJ40" s="6" t="s">
        <v>1514</v>
      </c>
      <c r="AK40" s="6" t="s">
        <v>1549</v>
      </c>
      <c r="AL40" s="6" t="s">
        <v>1572</v>
      </c>
      <c r="AM40" s="6" t="s">
        <v>1604</v>
      </c>
      <c r="AN40" s="6" t="s">
        <v>49</v>
      </c>
      <c r="AO40" s="6" t="s">
        <v>49</v>
      </c>
      <c r="AP40" s="6" t="s">
        <v>1324</v>
      </c>
      <c r="AQ40" s="6" t="s">
        <v>1477</v>
      </c>
      <c r="AR40" s="6" t="s">
        <v>1514</v>
      </c>
      <c r="AS40" s="6" t="s">
        <v>1549</v>
      </c>
      <c r="AT40" s="6" t="s">
        <v>1572</v>
      </c>
      <c r="AU40" s="6" t="s">
        <v>1604</v>
      </c>
      <c r="AV40" s="6" t="s">
        <v>49</v>
      </c>
      <c r="AW40" s="6" t="s">
        <v>49</v>
      </c>
      <c r="AX40" s="6" t="s">
        <v>1882</v>
      </c>
      <c r="AY40" s="6" t="s">
        <v>2048</v>
      </c>
      <c r="AZ40" s="6" t="s">
        <v>2189</v>
      </c>
      <c r="BA40" s="6" t="s">
        <v>49</v>
      </c>
      <c r="BB40" s="6" t="s">
        <v>49</v>
      </c>
      <c r="BC40" s="26"/>
      <c r="BD40" s="26"/>
      <c r="BE40" s="26"/>
      <c r="BF40" s="26"/>
      <c r="BG40" s="26"/>
      <c r="BH40" s="26" t="s">
        <v>2277</v>
      </c>
      <c r="BI40" s="26"/>
      <c r="BJ40" s="26"/>
      <c r="BK40" s="26"/>
      <c r="BL40" s="26"/>
      <c r="BM40" s="26"/>
      <c r="BN40" s="26"/>
      <c r="BO40" s="26"/>
      <c r="BP40" s="16">
        <v>46153</v>
      </c>
      <c r="BQ40" s="28" t="str">
        <f>HYPERLINK("https://organic.ams.usda.gov/Integrity//Certificate.aspx?cid=71&amp;nopid=5520831369")</f>
        <v>https://organic.ams.usda.gov/Integrity//Certificate.aspx?cid=71&amp;nopid=5520831369</v>
      </c>
    </row>
    <row r="41" spans="1:69" x14ac:dyDescent="0.3">
      <c r="A41" t="s">
        <v>3</v>
      </c>
      <c r="B41" s="6" t="s">
        <v>8</v>
      </c>
      <c r="C41" s="6" t="s">
        <v>31</v>
      </c>
      <c r="D41" s="6" t="s">
        <v>53</v>
      </c>
      <c r="E41" s="10" t="s">
        <v>110</v>
      </c>
      <c r="F41" s="6" t="s">
        <v>309</v>
      </c>
      <c r="G41" s="6" t="s">
        <v>49</v>
      </c>
      <c r="H41" s="6" t="s">
        <v>526</v>
      </c>
      <c r="I41" s="6" t="s">
        <v>704</v>
      </c>
      <c r="J41" s="6" t="s">
        <v>860</v>
      </c>
      <c r="K41" s="6" t="s">
        <v>994</v>
      </c>
      <c r="L41" s="16">
        <v>44708</v>
      </c>
      <c r="M41" s="16">
        <v>46402</v>
      </c>
      <c r="N41" s="6" t="s">
        <v>994</v>
      </c>
      <c r="O41" s="16">
        <v>44708</v>
      </c>
      <c r="P41" s="6" t="s">
        <v>1021</v>
      </c>
      <c r="Q41" s="6" t="s">
        <v>49</v>
      </c>
      <c r="R41" s="6" t="s">
        <v>49</v>
      </c>
      <c r="S41" s="6" t="s">
        <v>49</v>
      </c>
      <c r="T41" s="21" t="s">
        <v>49</v>
      </c>
      <c r="U41" s="6" t="s">
        <v>49</v>
      </c>
      <c r="V41" s="6" t="s">
        <v>49</v>
      </c>
      <c r="W41" s="6" t="s">
        <v>49</v>
      </c>
      <c r="X41" s="6" t="s">
        <v>49</v>
      </c>
      <c r="Y41" s="21" t="s">
        <v>49</v>
      </c>
      <c r="Z41" s="6" t="s">
        <v>49</v>
      </c>
      <c r="AA41" s="6" t="s">
        <v>49</v>
      </c>
      <c r="AB41" s="6" t="s">
        <v>49</v>
      </c>
      <c r="AC41" s="6" t="s">
        <v>49</v>
      </c>
      <c r="AD41" s="21" t="s">
        <v>49</v>
      </c>
      <c r="AE41" s="6" t="s">
        <v>49</v>
      </c>
      <c r="AF41" s="6" t="s">
        <v>49</v>
      </c>
      <c r="AG41" s="6" t="s">
        <v>49</v>
      </c>
      <c r="AH41" s="6" t="s">
        <v>1325</v>
      </c>
      <c r="AI41" s="6" t="s">
        <v>49</v>
      </c>
      <c r="AJ41" s="6" t="s">
        <v>1515</v>
      </c>
      <c r="AK41" s="6" t="s">
        <v>1549</v>
      </c>
      <c r="AL41" s="6" t="s">
        <v>1572</v>
      </c>
      <c r="AM41" s="6" t="s">
        <v>1605</v>
      </c>
      <c r="AN41" s="6" t="s">
        <v>1683</v>
      </c>
      <c r="AO41" s="6" t="s">
        <v>1702</v>
      </c>
      <c r="AP41" s="6" t="s">
        <v>1729</v>
      </c>
      <c r="AQ41" s="6" t="s">
        <v>49</v>
      </c>
      <c r="AR41" s="6" t="s">
        <v>1520</v>
      </c>
      <c r="AS41" s="6" t="s">
        <v>1549</v>
      </c>
      <c r="AT41" s="6" t="s">
        <v>1572</v>
      </c>
      <c r="AU41" s="6" t="s">
        <v>1614</v>
      </c>
      <c r="AV41" s="6" t="s">
        <v>49</v>
      </c>
      <c r="AW41" s="6" t="s">
        <v>49</v>
      </c>
      <c r="AX41" s="6" t="s">
        <v>1883</v>
      </c>
      <c r="AY41" s="6" t="s">
        <v>2049</v>
      </c>
      <c r="AZ41" s="6" t="s">
        <v>49</v>
      </c>
      <c r="BA41" s="6" t="s">
        <v>49</v>
      </c>
      <c r="BB41" s="24">
        <v>1</v>
      </c>
      <c r="BC41" s="26"/>
      <c r="BD41" s="26"/>
      <c r="BE41" s="26"/>
      <c r="BF41" s="26"/>
      <c r="BG41" s="26"/>
      <c r="BH41" s="26"/>
      <c r="BI41" s="26"/>
      <c r="BJ41" s="26"/>
      <c r="BK41" s="26"/>
      <c r="BL41" s="26"/>
      <c r="BM41" s="26"/>
      <c r="BN41" s="26"/>
      <c r="BO41" s="26"/>
      <c r="BP41" s="16">
        <v>46026</v>
      </c>
      <c r="BQ41" s="28" t="str">
        <f>HYPERLINK("https://organic.ams.usda.gov/Integrity//Certificate.aspx?cid=68&amp;nopid=8210008365")</f>
        <v>https://organic.ams.usda.gov/Integrity//Certificate.aspx?cid=68&amp;nopid=8210008365</v>
      </c>
    </row>
    <row r="42" spans="1:69" x14ac:dyDescent="0.3">
      <c r="A42" t="s">
        <v>3</v>
      </c>
      <c r="B42" s="6" t="s">
        <v>9</v>
      </c>
      <c r="C42" s="6" t="s">
        <v>32</v>
      </c>
      <c r="D42" s="6" t="s">
        <v>54</v>
      </c>
      <c r="E42" s="10" t="s">
        <v>111</v>
      </c>
      <c r="F42" s="6" t="s">
        <v>310</v>
      </c>
      <c r="G42" s="6" t="s">
        <v>49</v>
      </c>
      <c r="H42" s="6" t="s">
        <v>527</v>
      </c>
      <c r="I42" s="6" t="s">
        <v>705</v>
      </c>
      <c r="J42" s="6" t="s">
        <v>861</v>
      </c>
      <c r="K42" s="6" t="s">
        <v>994</v>
      </c>
      <c r="L42" s="16">
        <v>42074</v>
      </c>
      <c r="M42" s="16">
        <v>46279</v>
      </c>
      <c r="N42" s="6" t="s">
        <v>49</v>
      </c>
      <c r="O42" s="21" t="s">
        <v>49</v>
      </c>
      <c r="P42" s="6" t="s">
        <v>49</v>
      </c>
      <c r="Q42" s="6" t="s">
        <v>49</v>
      </c>
      <c r="R42" s="6" t="s">
        <v>49</v>
      </c>
      <c r="S42" s="6" t="s">
        <v>49</v>
      </c>
      <c r="T42" s="21" t="s">
        <v>49</v>
      </c>
      <c r="U42" s="6" t="s">
        <v>49</v>
      </c>
      <c r="V42" s="6" t="s">
        <v>49</v>
      </c>
      <c r="W42" s="6" t="s">
        <v>49</v>
      </c>
      <c r="X42" s="6" t="s">
        <v>49</v>
      </c>
      <c r="Y42" s="21" t="s">
        <v>49</v>
      </c>
      <c r="Z42" s="6" t="s">
        <v>49</v>
      </c>
      <c r="AA42" s="6" t="s">
        <v>49</v>
      </c>
      <c r="AB42" s="6" t="s">
        <v>49</v>
      </c>
      <c r="AC42" s="6" t="s">
        <v>994</v>
      </c>
      <c r="AD42" s="16">
        <v>42074</v>
      </c>
      <c r="AE42" s="6" t="s">
        <v>1150</v>
      </c>
      <c r="AF42" s="6" t="s">
        <v>49</v>
      </c>
      <c r="AG42" s="6" t="s">
        <v>1253</v>
      </c>
      <c r="AH42" s="6" t="s">
        <v>1326</v>
      </c>
      <c r="AI42" s="6" t="s">
        <v>49</v>
      </c>
      <c r="AJ42" s="6" t="s">
        <v>1488</v>
      </c>
      <c r="AK42" s="6" t="s">
        <v>1549</v>
      </c>
      <c r="AL42" s="6" t="s">
        <v>1572</v>
      </c>
      <c r="AM42" s="6" t="s">
        <v>1606</v>
      </c>
      <c r="AN42" s="6" t="s">
        <v>49</v>
      </c>
      <c r="AO42" s="6" t="s">
        <v>49</v>
      </c>
      <c r="AP42" s="6" t="s">
        <v>1730</v>
      </c>
      <c r="AQ42" s="6" t="s">
        <v>49</v>
      </c>
      <c r="AR42" s="6" t="s">
        <v>1784</v>
      </c>
      <c r="AS42" s="6" t="s">
        <v>1811</v>
      </c>
      <c r="AT42" s="6" t="s">
        <v>1572</v>
      </c>
      <c r="AU42" s="6" t="s">
        <v>1825</v>
      </c>
      <c r="AV42" s="6" t="s">
        <v>49</v>
      </c>
      <c r="AW42" s="6" t="s">
        <v>49</v>
      </c>
      <c r="AX42" s="6" t="s">
        <v>1863</v>
      </c>
      <c r="AY42" s="6" t="s">
        <v>2050</v>
      </c>
      <c r="AZ42" s="6" t="s">
        <v>2190</v>
      </c>
      <c r="BA42" s="6" t="s">
        <v>49</v>
      </c>
      <c r="BB42" s="6" t="s">
        <v>49</v>
      </c>
      <c r="BC42" s="26"/>
      <c r="BD42" s="26"/>
      <c r="BE42" s="26"/>
      <c r="BF42" s="26"/>
      <c r="BG42" s="26"/>
      <c r="BH42" s="26"/>
      <c r="BI42" s="26"/>
      <c r="BJ42" s="26"/>
      <c r="BK42" s="26"/>
      <c r="BL42" s="26"/>
      <c r="BM42" s="26"/>
      <c r="BN42" s="26"/>
      <c r="BO42" s="26"/>
      <c r="BP42" s="16">
        <v>46153</v>
      </c>
      <c r="BQ42" s="28" t="str">
        <f>HYPERLINK("https://organic.ams.usda.gov/Integrity//Certificate.aspx?cid=71&amp;nopid=5520236369")</f>
        <v>https://organic.ams.usda.gov/Integrity//Certificate.aspx?cid=71&amp;nopid=5520236369</v>
      </c>
    </row>
    <row r="43" spans="1:69" x14ac:dyDescent="0.3">
      <c r="A43" t="s">
        <v>3</v>
      </c>
      <c r="B43" s="6" t="s">
        <v>8</v>
      </c>
      <c r="C43" s="6" t="s">
        <v>31</v>
      </c>
      <c r="D43" s="6" t="s">
        <v>53</v>
      </c>
      <c r="E43" s="10" t="s">
        <v>112</v>
      </c>
      <c r="F43" s="6" t="s">
        <v>311</v>
      </c>
      <c r="G43" s="6" t="s">
        <v>49</v>
      </c>
      <c r="H43" s="6" t="s">
        <v>528</v>
      </c>
      <c r="I43" s="6" t="s">
        <v>706</v>
      </c>
      <c r="J43" s="6" t="s">
        <v>862</v>
      </c>
      <c r="K43" s="6" t="s">
        <v>994</v>
      </c>
      <c r="L43" s="16">
        <v>41583</v>
      </c>
      <c r="M43" s="16">
        <v>46402</v>
      </c>
      <c r="N43" s="6" t="s">
        <v>49</v>
      </c>
      <c r="O43" s="21" t="s">
        <v>49</v>
      </c>
      <c r="P43" s="6" t="s">
        <v>49</v>
      </c>
      <c r="Q43" s="6" t="s">
        <v>49</v>
      </c>
      <c r="R43" s="6" t="s">
        <v>49</v>
      </c>
      <c r="S43" s="6" t="s">
        <v>49</v>
      </c>
      <c r="T43" s="21" t="s">
        <v>49</v>
      </c>
      <c r="U43" s="6" t="s">
        <v>49</v>
      </c>
      <c r="V43" s="6" t="s">
        <v>49</v>
      </c>
      <c r="W43" s="6" t="s">
        <v>49</v>
      </c>
      <c r="X43" s="6" t="s">
        <v>49</v>
      </c>
      <c r="Y43" s="21" t="s">
        <v>49</v>
      </c>
      <c r="Z43" s="6" t="s">
        <v>49</v>
      </c>
      <c r="AA43" s="6" t="s">
        <v>49</v>
      </c>
      <c r="AB43" s="6" t="s">
        <v>49</v>
      </c>
      <c r="AC43" s="6" t="s">
        <v>994</v>
      </c>
      <c r="AD43" s="16">
        <v>41583</v>
      </c>
      <c r="AE43" s="6" t="s">
        <v>1151</v>
      </c>
      <c r="AF43" s="6" t="s">
        <v>49</v>
      </c>
      <c r="AG43" s="6" t="s">
        <v>49</v>
      </c>
      <c r="AH43" s="6" t="s">
        <v>1327</v>
      </c>
      <c r="AI43" s="6" t="s">
        <v>49</v>
      </c>
      <c r="AJ43" s="6" t="s">
        <v>1488</v>
      </c>
      <c r="AK43" s="6" t="s">
        <v>1549</v>
      </c>
      <c r="AL43" s="6" t="s">
        <v>1572</v>
      </c>
      <c r="AM43" s="6" t="s">
        <v>1607</v>
      </c>
      <c r="AN43" s="6" t="s">
        <v>1691</v>
      </c>
      <c r="AO43" s="6" t="s">
        <v>1712</v>
      </c>
      <c r="AP43" s="6" t="s">
        <v>1327</v>
      </c>
      <c r="AQ43" s="6" t="s">
        <v>49</v>
      </c>
      <c r="AR43" s="6" t="s">
        <v>1488</v>
      </c>
      <c r="AS43" s="6" t="s">
        <v>1549</v>
      </c>
      <c r="AT43" s="6" t="s">
        <v>1572</v>
      </c>
      <c r="AU43" s="6" t="s">
        <v>1607</v>
      </c>
      <c r="AV43" s="6" t="s">
        <v>49</v>
      </c>
      <c r="AW43" s="6" t="s">
        <v>49</v>
      </c>
      <c r="AX43" s="6" t="s">
        <v>1884</v>
      </c>
      <c r="AY43" s="6" t="s">
        <v>2051</v>
      </c>
      <c r="AZ43" s="6" t="s">
        <v>49</v>
      </c>
      <c r="BA43" s="6" t="s">
        <v>49</v>
      </c>
      <c r="BB43" s="6" t="s">
        <v>49</v>
      </c>
      <c r="BC43" s="26"/>
      <c r="BD43" s="26"/>
      <c r="BE43" s="26"/>
      <c r="BF43" s="26"/>
      <c r="BG43" s="26"/>
      <c r="BH43" s="26"/>
      <c r="BI43" s="26"/>
      <c r="BJ43" s="26"/>
      <c r="BK43" s="26"/>
      <c r="BL43" s="26"/>
      <c r="BM43" s="26"/>
      <c r="BN43" s="26"/>
      <c r="BO43" s="26"/>
      <c r="BP43" s="16">
        <v>46036</v>
      </c>
      <c r="BQ43" s="28" t="str">
        <f>HYPERLINK("https://organic.ams.usda.gov/Integrity//Certificate.aspx?cid=68&amp;nopid=8210001456")</f>
        <v>https://organic.ams.usda.gov/Integrity//Certificate.aspx?cid=68&amp;nopid=8210001456</v>
      </c>
    </row>
    <row r="44" spans="1:69" x14ac:dyDescent="0.3">
      <c r="A44" t="s">
        <v>3</v>
      </c>
      <c r="B44" s="6" t="s">
        <v>9</v>
      </c>
      <c r="C44" s="6" t="s">
        <v>32</v>
      </c>
      <c r="D44" s="6" t="s">
        <v>54</v>
      </c>
      <c r="E44" s="10" t="s">
        <v>113</v>
      </c>
      <c r="F44" s="6" t="s">
        <v>312</v>
      </c>
      <c r="G44" s="6" t="s">
        <v>49</v>
      </c>
      <c r="H44" s="6" t="s">
        <v>529</v>
      </c>
      <c r="I44" s="6" t="s">
        <v>707</v>
      </c>
      <c r="J44" s="6" t="s">
        <v>863</v>
      </c>
      <c r="K44" s="6" t="s">
        <v>994</v>
      </c>
      <c r="L44" s="16">
        <v>45961</v>
      </c>
      <c r="M44" s="16">
        <v>46274</v>
      </c>
      <c r="N44" s="6" t="s">
        <v>49</v>
      </c>
      <c r="O44" s="21" t="s">
        <v>49</v>
      </c>
      <c r="P44" s="6" t="s">
        <v>49</v>
      </c>
      <c r="Q44" s="6" t="s">
        <v>49</v>
      </c>
      <c r="R44" s="6" t="s">
        <v>49</v>
      </c>
      <c r="S44" s="6" t="s">
        <v>49</v>
      </c>
      <c r="T44" s="21" t="s">
        <v>49</v>
      </c>
      <c r="U44" s="6" t="s">
        <v>49</v>
      </c>
      <c r="V44" s="6" t="s">
        <v>49</v>
      </c>
      <c r="W44" s="6" t="s">
        <v>49</v>
      </c>
      <c r="X44" s="6" t="s">
        <v>49</v>
      </c>
      <c r="Y44" s="21" t="s">
        <v>49</v>
      </c>
      <c r="Z44" s="6" t="s">
        <v>49</v>
      </c>
      <c r="AA44" s="6" t="s">
        <v>49</v>
      </c>
      <c r="AB44" s="6" t="s">
        <v>49</v>
      </c>
      <c r="AC44" s="6" t="s">
        <v>994</v>
      </c>
      <c r="AD44" s="16">
        <v>45961</v>
      </c>
      <c r="AE44" s="6" t="s">
        <v>1152</v>
      </c>
      <c r="AF44" s="6" t="s">
        <v>49</v>
      </c>
      <c r="AG44" s="6" t="s">
        <v>1254</v>
      </c>
      <c r="AH44" s="6" t="s">
        <v>1328</v>
      </c>
      <c r="AI44" s="6" t="s">
        <v>49</v>
      </c>
      <c r="AJ44" s="6" t="s">
        <v>1505</v>
      </c>
      <c r="AK44" s="6" t="s">
        <v>1549</v>
      </c>
      <c r="AL44" s="6" t="s">
        <v>1572</v>
      </c>
      <c r="AM44" s="6" t="s">
        <v>1594</v>
      </c>
      <c r="AN44" s="6" t="s">
        <v>49</v>
      </c>
      <c r="AO44" s="6" t="s">
        <v>49</v>
      </c>
      <c r="AP44" s="6" t="s">
        <v>1328</v>
      </c>
      <c r="AQ44" s="6" t="s">
        <v>49</v>
      </c>
      <c r="AR44" s="6" t="s">
        <v>1505</v>
      </c>
      <c r="AS44" s="6" t="s">
        <v>1549</v>
      </c>
      <c r="AT44" s="6" t="s">
        <v>1572</v>
      </c>
      <c r="AU44" s="6" t="s">
        <v>1594</v>
      </c>
      <c r="AV44" s="6" t="s">
        <v>49</v>
      </c>
      <c r="AW44" s="6" t="s">
        <v>49</v>
      </c>
      <c r="AX44" s="6" t="s">
        <v>1863</v>
      </c>
      <c r="AY44" s="6" t="s">
        <v>2052</v>
      </c>
      <c r="AZ44" s="6" t="s">
        <v>2191</v>
      </c>
      <c r="BA44" s="6" t="s">
        <v>49</v>
      </c>
      <c r="BB44" s="6" t="s">
        <v>49</v>
      </c>
      <c r="BC44" s="26"/>
      <c r="BD44" s="26"/>
      <c r="BE44" s="26"/>
      <c r="BF44" s="26"/>
      <c r="BG44" s="26" t="s">
        <v>2277</v>
      </c>
      <c r="BH44" s="26"/>
      <c r="BI44" s="26"/>
      <c r="BJ44" s="26"/>
      <c r="BK44" s="26"/>
      <c r="BL44" s="26"/>
      <c r="BM44" s="26"/>
      <c r="BN44" s="26" t="s">
        <v>2277</v>
      </c>
      <c r="BO44" s="26"/>
      <c r="BP44" s="16">
        <v>46153</v>
      </c>
      <c r="BQ44" s="28" t="str">
        <f>HYPERLINK("https://organic.ams.usda.gov/Integrity//Certificate.aspx?cid=71&amp;nopid=5520857842")</f>
        <v>https://organic.ams.usda.gov/Integrity//Certificate.aspx?cid=71&amp;nopid=5520857842</v>
      </c>
    </row>
    <row r="45" spans="1:69" x14ac:dyDescent="0.3">
      <c r="A45" t="s">
        <v>3</v>
      </c>
      <c r="B45" s="6" t="s">
        <v>8</v>
      </c>
      <c r="C45" s="6" t="s">
        <v>31</v>
      </c>
      <c r="D45" s="6" t="s">
        <v>53</v>
      </c>
      <c r="E45" s="10" t="s">
        <v>114</v>
      </c>
      <c r="F45" s="6" t="s">
        <v>313</v>
      </c>
      <c r="G45" s="6" t="s">
        <v>49</v>
      </c>
      <c r="H45" s="6" t="s">
        <v>530</v>
      </c>
      <c r="I45" s="6" t="s">
        <v>687</v>
      </c>
      <c r="J45" s="6" t="s">
        <v>864</v>
      </c>
      <c r="K45" s="6" t="s">
        <v>994</v>
      </c>
      <c r="L45" s="16">
        <v>44120</v>
      </c>
      <c r="M45" s="16">
        <v>46402</v>
      </c>
      <c r="N45" s="6" t="s">
        <v>49</v>
      </c>
      <c r="O45" s="21" t="s">
        <v>49</v>
      </c>
      <c r="P45" s="6" t="s">
        <v>49</v>
      </c>
      <c r="Q45" s="6" t="s">
        <v>49</v>
      </c>
      <c r="R45" s="6" t="s">
        <v>49</v>
      </c>
      <c r="S45" s="6" t="s">
        <v>49</v>
      </c>
      <c r="T45" s="21" t="s">
        <v>49</v>
      </c>
      <c r="U45" s="6" t="s">
        <v>49</v>
      </c>
      <c r="V45" s="6" t="s">
        <v>49</v>
      </c>
      <c r="W45" s="6" t="s">
        <v>49</v>
      </c>
      <c r="X45" s="6" t="s">
        <v>49</v>
      </c>
      <c r="Y45" s="21" t="s">
        <v>49</v>
      </c>
      <c r="Z45" s="6" t="s">
        <v>49</v>
      </c>
      <c r="AA45" s="6" t="s">
        <v>49</v>
      </c>
      <c r="AB45" s="6" t="s">
        <v>49</v>
      </c>
      <c r="AC45" s="6" t="s">
        <v>994</v>
      </c>
      <c r="AD45" s="16">
        <v>44120</v>
      </c>
      <c r="AE45" s="6" t="s">
        <v>1153</v>
      </c>
      <c r="AF45" s="6" t="s">
        <v>49</v>
      </c>
      <c r="AG45" s="6" t="s">
        <v>49</v>
      </c>
      <c r="AH45" s="6" t="s">
        <v>1329</v>
      </c>
      <c r="AI45" s="6" t="s">
        <v>49</v>
      </c>
      <c r="AJ45" s="6" t="s">
        <v>1516</v>
      </c>
      <c r="AK45" s="6" t="s">
        <v>1549</v>
      </c>
      <c r="AL45" s="6" t="s">
        <v>1572</v>
      </c>
      <c r="AM45" s="6" t="s">
        <v>1608</v>
      </c>
      <c r="AN45" s="6" t="s">
        <v>1692</v>
      </c>
      <c r="AO45" s="6" t="s">
        <v>1713</v>
      </c>
      <c r="AP45" s="6" t="s">
        <v>1329</v>
      </c>
      <c r="AQ45" s="6" t="s">
        <v>49</v>
      </c>
      <c r="AR45" s="6" t="s">
        <v>1516</v>
      </c>
      <c r="AS45" s="6" t="s">
        <v>1549</v>
      </c>
      <c r="AT45" s="6" t="s">
        <v>1572</v>
      </c>
      <c r="AU45" s="6" t="s">
        <v>1608</v>
      </c>
      <c r="AV45" s="6" t="s">
        <v>49</v>
      </c>
      <c r="AW45" s="6" t="s">
        <v>49</v>
      </c>
      <c r="AX45" s="6" t="s">
        <v>1885</v>
      </c>
      <c r="AY45" s="6" t="s">
        <v>2053</v>
      </c>
      <c r="AZ45" s="6" t="s">
        <v>49</v>
      </c>
      <c r="BA45" s="6" t="s">
        <v>49</v>
      </c>
      <c r="BB45" s="6" t="s">
        <v>49</v>
      </c>
      <c r="BC45" s="26"/>
      <c r="BD45" s="26"/>
      <c r="BE45" s="26"/>
      <c r="BF45" s="26"/>
      <c r="BG45" s="26"/>
      <c r="BH45" s="26" t="s">
        <v>2277</v>
      </c>
      <c r="BI45" s="26"/>
      <c r="BJ45" s="26"/>
      <c r="BK45" s="26"/>
      <c r="BL45" s="26"/>
      <c r="BM45" s="26"/>
      <c r="BN45" s="26"/>
      <c r="BO45" s="26"/>
      <c r="BP45" s="16">
        <v>46134</v>
      </c>
      <c r="BQ45" s="28" t="str">
        <f>HYPERLINK("https://organic.ams.usda.gov/Integrity//Certificate.aspx?cid=68&amp;nopid=8210007616")</f>
        <v>https://organic.ams.usda.gov/Integrity//Certificate.aspx?cid=68&amp;nopid=8210007616</v>
      </c>
    </row>
    <row r="46" spans="1:69" x14ac:dyDescent="0.3">
      <c r="A46" t="s">
        <v>3</v>
      </c>
      <c r="B46" s="6" t="s">
        <v>6</v>
      </c>
      <c r="C46" s="6" t="s">
        <v>29</v>
      </c>
      <c r="D46" s="6" t="s">
        <v>51</v>
      </c>
      <c r="E46" s="10" t="s">
        <v>115</v>
      </c>
      <c r="F46" s="6" t="s">
        <v>314</v>
      </c>
      <c r="G46" s="6" t="s">
        <v>49</v>
      </c>
      <c r="H46" s="6" t="s">
        <v>531</v>
      </c>
      <c r="I46" s="6" t="s">
        <v>708</v>
      </c>
      <c r="J46" s="6" t="s">
        <v>865</v>
      </c>
      <c r="K46" s="6" t="s">
        <v>994</v>
      </c>
      <c r="L46" s="16">
        <v>39083</v>
      </c>
      <c r="M46" s="16">
        <v>46478</v>
      </c>
      <c r="N46" s="6" t="s">
        <v>994</v>
      </c>
      <c r="O46" s="16">
        <v>39083</v>
      </c>
      <c r="P46" s="6" t="s">
        <v>1006</v>
      </c>
      <c r="Q46" s="6" t="s">
        <v>49</v>
      </c>
      <c r="R46" s="6" t="s">
        <v>49</v>
      </c>
      <c r="S46" s="6" t="s">
        <v>49</v>
      </c>
      <c r="T46" s="21" t="s">
        <v>49</v>
      </c>
      <c r="U46" s="6" t="s">
        <v>49</v>
      </c>
      <c r="V46" s="6" t="s">
        <v>49</v>
      </c>
      <c r="W46" s="6" t="s">
        <v>49</v>
      </c>
      <c r="X46" s="6" t="s">
        <v>49</v>
      </c>
      <c r="Y46" s="21" t="s">
        <v>49</v>
      </c>
      <c r="Z46" s="6" t="s">
        <v>49</v>
      </c>
      <c r="AA46" s="6" t="s">
        <v>49</v>
      </c>
      <c r="AB46" s="6" t="s">
        <v>49</v>
      </c>
      <c r="AC46" s="6" t="s">
        <v>49</v>
      </c>
      <c r="AD46" s="21" t="s">
        <v>49</v>
      </c>
      <c r="AE46" s="6" t="s">
        <v>49</v>
      </c>
      <c r="AF46" s="6" t="s">
        <v>49</v>
      </c>
      <c r="AG46" s="6" t="s">
        <v>49</v>
      </c>
      <c r="AH46" s="6" t="s">
        <v>1330</v>
      </c>
      <c r="AI46" s="6" t="s">
        <v>49</v>
      </c>
      <c r="AJ46" s="6" t="s">
        <v>1517</v>
      </c>
      <c r="AK46" s="6" t="s">
        <v>1549</v>
      </c>
      <c r="AL46" s="6" t="s">
        <v>1572</v>
      </c>
      <c r="AM46" s="6" t="s">
        <v>1609</v>
      </c>
      <c r="AN46" s="6" t="s">
        <v>1693</v>
      </c>
      <c r="AO46" s="6" t="s">
        <v>1714</v>
      </c>
      <c r="AP46" s="6" t="s">
        <v>1330</v>
      </c>
      <c r="AQ46" s="6" t="s">
        <v>49</v>
      </c>
      <c r="AR46" s="6" t="s">
        <v>1517</v>
      </c>
      <c r="AS46" s="6" t="s">
        <v>1549</v>
      </c>
      <c r="AT46" s="6" t="s">
        <v>1572</v>
      </c>
      <c r="AU46" s="6" t="s">
        <v>1609</v>
      </c>
      <c r="AV46" s="6" t="s">
        <v>49</v>
      </c>
      <c r="AW46" s="6" t="s">
        <v>49</v>
      </c>
      <c r="AX46" s="6" t="s">
        <v>1886</v>
      </c>
      <c r="AY46" s="6" t="s">
        <v>2054</v>
      </c>
      <c r="AZ46" s="6" t="s">
        <v>49</v>
      </c>
      <c r="BA46" s="6" t="s">
        <v>49</v>
      </c>
      <c r="BB46" s="24">
        <v>13</v>
      </c>
      <c r="BC46" s="26"/>
      <c r="BD46" s="26"/>
      <c r="BE46" s="26"/>
      <c r="BF46" s="26"/>
      <c r="BG46" s="26"/>
      <c r="BH46" s="26"/>
      <c r="BI46" s="26"/>
      <c r="BJ46" s="26"/>
      <c r="BK46" s="26"/>
      <c r="BL46" s="26"/>
      <c r="BM46" s="26"/>
      <c r="BN46" s="26"/>
      <c r="BO46" s="26"/>
      <c r="BP46" s="16">
        <v>46154</v>
      </c>
      <c r="BQ46" s="28" t="str">
        <f>HYPERLINK("https://organic.ams.usda.gov/Integrity//Certificate.aspx?cid=42&amp;nopid=6780000144")</f>
        <v>https://organic.ams.usda.gov/Integrity//Certificate.aspx?cid=42&amp;nopid=6780000144</v>
      </c>
    </row>
    <row r="47" spans="1:69" x14ac:dyDescent="0.3">
      <c r="A47" t="s">
        <v>3</v>
      </c>
      <c r="B47" s="6" t="s">
        <v>6</v>
      </c>
      <c r="C47" s="6" t="s">
        <v>29</v>
      </c>
      <c r="D47" s="6" t="s">
        <v>51</v>
      </c>
      <c r="E47" s="10" t="s">
        <v>116</v>
      </c>
      <c r="F47" s="6" t="s">
        <v>315</v>
      </c>
      <c r="G47" s="6" t="s">
        <v>49</v>
      </c>
      <c r="H47" s="6" t="s">
        <v>532</v>
      </c>
      <c r="I47" s="6" t="s">
        <v>709</v>
      </c>
      <c r="J47" s="6" t="s">
        <v>866</v>
      </c>
      <c r="K47" s="6" t="s">
        <v>994</v>
      </c>
      <c r="L47" s="16">
        <v>37593</v>
      </c>
      <c r="M47" s="16">
        <v>46113</v>
      </c>
      <c r="N47" s="6" t="s">
        <v>994</v>
      </c>
      <c r="O47" s="16">
        <v>37593</v>
      </c>
      <c r="P47" s="6" t="s">
        <v>1022</v>
      </c>
      <c r="Q47" s="6" t="s">
        <v>49</v>
      </c>
      <c r="R47" s="6" t="s">
        <v>1080</v>
      </c>
      <c r="S47" s="6" t="s">
        <v>49</v>
      </c>
      <c r="T47" s="21" t="s">
        <v>49</v>
      </c>
      <c r="U47" s="6" t="s">
        <v>49</v>
      </c>
      <c r="V47" s="6" t="s">
        <v>49</v>
      </c>
      <c r="W47" s="6" t="s">
        <v>49</v>
      </c>
      <c r="X47" s="6" t="s">
        <v>994</v>
      </c>
      <c r="Y47" s="16">
        <v>44902</v>
      </c>
      <c r="Z47" s="6" t="s">
        <v>1122</v>
      </c>
      <c r="AA47" s="6" t="s">
        <v>49</v>
      </c>
      <c r="AB47" s="6" t="s">
        <v>49</v>
      </c>
      <c r="AC47" s="6" t="s">
        <v>994</v>
      </c>
      <c r="AD47" s="16">
        <v>44902</v>
      </c>
      <c r="AE47" s="6" t="s">
        <v>1154</v>
      </c>
      <c r="AF47" s="6" t="s">
        <v>49</v>
      </c>
      <c r="AG47" s="6" t="s">
        <v>49</v>
      </c>
      <c r="AH47" s="6" t="s">
        <v>1331</v>
      </c>
      <c r="AI47" s="6" t="s">
        <v>49</v>
      </c>
      <c r="AJ47" s="6" t="s">
        <v>1518</v>
      </c>
      <c r="AK47" s="6" t="s">
        <v>1549</v>
      </c>
      <c r="AL47" s="6" t="s">
        <v>1572</v>
      </c>
      <c r="AM47" s="6" t="s">
        <v>1610</v>
      </c>
      <c r="AN47" s="6" t="s">
        <v>1694</v>
      </c>
      <c r="AO47" s="6" t="s">
        <v>1715</v>
      </c>
      <c r="AP47" s="6" t="s">
        <v>1331</v>
      </c>
      <c r="AQ47" s="6" t="s">
        <v>49</v>
      </c>
      <c r="AR47" s="6" t="s">
        <v>1518</v>
      </c>
      <c r="AS47" s="6" t="s">
        <v>1549</v>
      </c>
      <c r="AT47" s="6" t="s">
        <v>1572</v>
      </c>
      <c r="AU47" s="6" t="s">
        <v>1610</v>
      </c>
      <c r="AV47" s="6" t="s">
        <v>49</v>
      </c>
      <c r="AW47" s="6" t="s">
        <v>49</v>
      </c>
      <c r="AX47" s="6" t="s">
        <v>1887</v>
      </c>
      <c r="AY47" s="6" t="s">
        <v>2055</v>
      </c>
      <c r="AZ47" s="6" t="s">
        <v>2192</v>
      </c>
      <c r="BA47" s="6" t="s">
        <v>49</v>
      </c>
      <c r="BB47" s="24">
        <v>30</v>
      </c>
      <c r="BC47" s="26"/>
      <c r="BD47" s="26" t="s">
        <v>2277</v>
      </c>
      <c r="BE47" s="26"/>
      <c r="BF47" s="26"/>
      <c r="BG47" s="26"/>
      <c r="BH47" s="26"/>
      <c r="BI47" s="26"/>
      <c r="BJ47" s="26"/>
      <c r="BK47" s="26"/>
      <c r="BL47" s="26"/>
      <c r="BM47" s="26"/>
      <c r="BN47" s="26"/>
      <c r="BO47" s="26"/>
      <c r="BP47" s="16">
        <v>46029</v>
      </c>
      <c r="BQ47" s="28" t="str">
        <f>HYPERLINK("https://organic.ams.usda.gov/Integrity//Certificate.aspx?cid=42&amp;nopid=6780000056")</f>
        <v>https://organic.ams.usda.gov/Integrity//Certificate.aspx?cid=42&amp;nopid=6780000056</v>
      </c>
    </row>
    <row r="48" spans="1:69" x14ac:dyDescent="0.3">
      <c r="A48" t="s">
        <v>3</v>
      </c>
      <c r="B48" s="6" t="s">
        <v>8</v>
      </c>
      <c r="C48" s="6" t="s">
        <v>31</v>
      </c>
      <c r="D48" s="6" t="s">
        <v>53</v>
      </c>
      <c r="E48" s="10" t="s">
        <v>117</v>
      </c>
      <c r="F48" s="6" t="s">
        <v>316</v>
      </c>
      <c r="G48" s="6" t="s">
        <v>49</v>
      </c>
      <c r="H48" s="6" t="s">
        <v>533</v>
      </c>
      <c r="I48" s="6" t="s">
        <v>710</v>
      </c>
      <c r="J48" s="6" t="s">
        <v>867</v>
      </c>
      <c r="K48" s="6" t="s">
        <v>994</v>
      </c>
      <c r="L48" s="16">
        <v>42543</v>
      </c>
      <c r="M48" s="16">
        <v>46402</v>
      </c>
      <c r="N48" s="6" t="s">
        <v>994</v>
      </c>
      <c r="O48" s="16">
        <v>42543</v>
      </c>
      <c r="P48" s="6" t="s">
        <v>1023</v>
      </c>
      <c r="Q48" s="6" t="s">
        <v>49</v>
      </c>
      <c r="R48" s="6" t="s">
        <v>49</v>
      </c>
      <c r="S48" s="6" t="s">
        <v>994</v>
      </c>
      <c r="T48" s="16">
        <v>42543</v>
      </c>
      <c r="U48" s="6" t="s">
        <v>1101</v>
      </c>
      <c r="V48" s="6" t="s">
        <v>49</v>
      </c>
      <c r="W48" s="6" t="s">
        <v>49</v>
      </c>
      <c r="X48" s="6" t="s">
        <v>49</v>
      </c>
      <c r="Y48" s="21" t="s">
        <v>49</v>
      </c>
      <c r="Z48" s="6" t="s">
        <v>49</v>
      </c>
      <c r="AA48" s="6" t="s">
        <v>49</v>
      </c>
      <c r="AB48" s="6" t="s">
        <v>49</v>
      </c>
      <c r="AC48" s="6" t="s">
        <v>49</v>
      </c>
      <c r="AD48" s="21" t="s">
        <v>49</v>
      </c>
      <c r="AE48" s="6" t="s">
        <v>49</v>
      </c>
      <c r="AF48" s="6" t="s">
        <v>49</v>
      </c>
      <c r="AG48" s="6" t="s">
        <v>49</v>
      </c>
      <c r="AH48" s="6" t="s">
        <v>1332</v>
      </c>
      <c r="AI48" s="6" t="s">
        <v>49</v>
      </c>
      <c r="AJ48" s="6" t="s">
        <v>1496</v>
      </c>
      <c r="AK48" s="6" t="s">
        <v>1549</v>
      </c>
      <c r="AL48" s="6" t="s">
        <v>1572</v>
      </c>
      <c r="AM48" s="6" t="s">
        <v>1585</v>
      </c>
      <c r="AN48" s="6" t="s">
        <v>1687</v>
      </c>
      <c r="AO48" s="6" t="s">
        <v>1706</v>
      </c>
      <c r="AP48" s="6" t="s">
        <v>1332</v>
      </c>
      <c r="AQ48" s="6" t="s">
        <v>49</v>
      </c>
      <c r="AR48" s="6" t="s">
        <v>1496</v>
      </c>
      <c r="AS48" s="6" t="s">
        <v>1549</v>
      </c>
      <c r="AT48" s="6" t="s">
        <v>1572</v>
      </c>
      <c r="AU48" s="6" t="s">
        <v>1585</v>
      </c>
      <c r="AV48" s="6" t="s">
        <v>49</v>
      </c>
      <c r="AW48" s="6" t="s">
        <v>49</v>
      </c>
      <c r="AX48" s="6" t="s">
        <v>1888</v>
      </c>
      <c r="AY48" s="6" t="s">
        <v>2056</v>
      </c>
      <c r="AZ48" s="6" t="s">
        <v>49</v>
      </c>
      <c r="BA48" s="6" t="s">
        <v>49</v>
      </c>
      <c r="BB48" s="24">
        <v>1811</v>
      </c>
      <c r="BC48" s="26"/>
      <c r="BD48" s="26"/>
      <c r="BE48" s="26"/>
      <c r="BF48" s="26" t="s">
        <v>2277</v>
      </c>
      <c r="BG48" s="26"/>
      <c r="BH48" s="26"/>
      <c r="BI48" s="26"/>
      <c r="BJ48" s="26"/>
      <c r="BK48" s="26"/>
      <c r="BL48" s="26"/>
      <c r="BM48" s="26"/>
      <c r="BN48" s="26"/>
      <c r="BO48" s="26"/>
      <c r="BP48" s="16">
        <v>46107</v>
      </c>
      <c r="BQ48" s="28" t="str">
        <f>HYPERLINK("https://organic.ams.usda.gov/Integrity//Certificate.aspx?cid=68&amp;nopid=8210001525")</f>
        <v>https://organic.ams.usda.gov/Integrity//Certificate.aspx?cid=68&amp;nopid=8210001525</v>
      </c>
    </row>
    <row r="49" spans="1:69" x14ac:dyDescent="0.3">
      <c r="A49" t="s">
        <v>3</v>
      </c>
      <c r="B49" s="6" t="s">
        <v>17</v>
      </c>
      <c r="C49" s="6" t="s">
        <v>40</v>
      </c>
      <c r="D49" s="6" t="s">
        <v>62</v>
      </c>
      <c r="E49" s="10" t="s">
        <v>118</v>
      </c>
      <c r="F49" s="6" t="s">
        <v>317</v>
      </c>
      <c r="G49" s="6" t="s">
        <v>49</v>
      </c>
      <c r="H49" s="6" t="s">
        <v>534</v>
      </c>
      <c r="I49" s="6" t="s">
        <v>711</v>
      </c>
      <c r="J49" s="6" t="s">
        <v>868</v>
      </c>
      <c r="K49" s="6" t="s">
        <v>994</v>
      </c>
      <c r="L49" s="16">
        <v>41549</v>
      </c>
      <c r="M49" s="16">
        <v>45870</v>
      </c>
      <c r="N49" s="6" t="s">
        <v>994</v>
      </c>
      <c r="O49" s="16">
        <v>41549</v>
      </c>
      <c r="P49" s="6" t="s">
        <v>1006</v>
      </c>
      <c r="Q49" s="6" t="s">
        <v>49</v>
      </c>
      <c r="R49" s="6" t="s">
        <v>1081</v>
      </c>
      <c r="S49" s="6" t="s">
        <v>994</v>
      </c>
      <c r="T49" s="16">
        <v>43011</v>
      </c>
      <c r="U49" s="6" t="s">
        <v>1102</v>
      </c>
      <c r="V49" s="6" t="s">
        <v>49</v>
      </c>
      <c r="W49" s="6" t="s">
        <v>1081</v>
      </c>
      <c r="X49" s="6" t="s">
        <v>49</v>
      </c>
      <c r="Y49" s="21" t="s">
        <v>49</v>
      </c>
      <c r="Z49" s="6" t="s">
        <v>49</v>
      </c>
      <c r="AA49" s="6" t="s">
        <v>49</v>
      </c>
      <c r="AB49" s="6" t="s">
        <v>49</v>
      </c>
      <c r="AC49" s="6" t="s">
        <v>49</v>
      </c>
      <c r="AD49" s="21" t="s">
        <v>49</v>
      </c>
      <c r="AE49" s="6" t="s">
        <v>49</v>
      </c>
      <c r="AF49" s="6" t="s">
        <v>49</v>
      </c>
      <c r="AG49" s="6" t="s">
        <v>49</v>
      </c>
      <c r="AH49" s="6" t="s">
        <v>1333</v>
      </c>
      <c r="AI49" s="6" t="s">
        <v>49</v>
      </c>
      <c r="AJ49" s="6" t="s">
        <v>1490</v>
      </c>
      <c r="AK49" s="6" t="s">
        <v>1549</v>
      </c>
      <c r="AL49" s="6" t="s">
        <v>1572</v>
      </c>
      <c r="AM49" s="6" t="s">
        <v>1579</v>
      </c>
      <c r="AN49" s="6" t="s">
        <v>574</v>
      </c>
      <c r="AO49" s="6" t="s">
        <v>1711</v>
      </c>
      <c r="AP49" s="6" t="s">
        <v>49</v>
      </c>
      <c r="AQ49" s="6" t="s">
        <v>49</v>
      </c>
      <c r="AR49" s="6" t="s">
        <v>49</v>
      </c>
      <c r="AS49" s="6" t="s">
        <v>49</v>
      </c>
      <c r="AT49" s="6" t="s">
        <v>49</v>
      </c>
      <c r="AU49" s="6" t="s">
        <v>49</v>
      </c>
      <c r="AV49" s="6" t="s">
        <v>49</v>
      </c>
      <c r="AW49" s="6" t="s">
        <v>49</v>
      </c>
      <c r="AX49" s="6" t="s">
        <v>1889</v>
      </c>
      <c r="AY49" s="6" t="s">
        <v>2057</v>
      </c>
      <c r="AZ49" s="6" t="s">
        <v>49</v>
      </c>
      <c r="BA49" s="6" t="s">
        <v>49</v>
      </c>
      <c r="BB49" s="24">
        <v>401</v>
      </c>
      <c r="BC49" s="26"/>
      <c r="BD49" s="26"/>
      <c r="BE49" s="26"/>
      <c r="BF49" s="26" t="s">
        <v>2277</v>
      </c>
      <c r="BG49" s="26"/>
      <c r="BH49" s="26"/>
      <c r="BI49" s="26"/>
      <c r="BJ49" s="26"/>
      <c r="BK49" s="26"/>
      <c r="BL49" s="26"/>
      <c r="BM49" s="26"/>
      <c r="BN49" s="26"/>
      <c r="BO49" s="26"/>
      <c r="BP49" s="16">
        <v>46150</v>
      </c>
      <c r="BQ49" s="28" t="str">
        <f>HYPERLINK("https://organic.ams.usda.gov/Integrity//Certificate.aspx?cid=31&amp;nopid=3928971334")</f>
        <v>https://organic.ams.usda.gov/Integrity//Certificate.aspx?cid=31&amp;nopid=3928971334</v>
      </c>
    </row>
    <row r="50" spans="1:69" x14ac:dyDescent="0.3">
      <c r="A50" t="s">
        <v>3</v>
      </c>
      <c r="B50" s="6" t="s">
        <v>13</v>
      </c>
      <c r="C50" s="6" t="s">
        <v>36</v>
      </c>
      <c r="D50" s="6" t="s">
        <v>58</v>
      </c>
      <c r="E50" s="10" t="s">
        <v>119</v>
      </c>
      <c r="F50" s="6" t="s">
        <v>318</v>
      </c>
      <c r="G50" s="6" t="s">
        <v>49</v>
      </c>
      <c r="H50" s="6" t="s">
        <v>49</v>
      </c>
      <c r="I50" s="6" t="s">
        <v>712</v>
      </c>
      <c r="J50" s="6" t="s">
        <v>869</v>
      </c>
      <c r="K50" s="6" t="s">
        <v>994</v>
      </c>
      <c r="L50" s="16">
        <v>45945</v>
      </c>
      <c r="M50" s="16">
        <v>46204</v>
      </c>
      <c r="N50" s="6" t="s">
        <v>49</v>
      </c>
      <c r="O50" s="21" t="s">
        <v>49</v>
      </c>
      <c r="P50" s="6" t="s">
        <v>49</v>
      </c>
      <c r="Q50" s="6" t="s">
        <v>49</v>
      </c>
      <c r="R50" s="6" t="s">
        <v>49</v>
      </c>
      <c r="S50" s="6" t="s">
        <v>49</v>
      </c>
      <c r="T50" s="21" t="s">
        <v>49</v>
      </c>
      <c r="U50" s="6" t="s">
        <v>49</v>
      </c>
      <c r="V50" s="6" t="s">
        <v>49</v>
      </c>
      <c r="W50" s="6" t="s">
        <v>49</v>
      </c>
      <c r="X50" s="6" t="s">
        <v>49</v>
      </c>
      <c r="Y50" s="21" t="s">
        <v>49</v>
      </c>
      <c r="Z50" s="6" t="s">
        <v>49</v>
      </c>
      <c r="AA50" s="6" t="s">
        <v>49</v>
      </c>
      <c r="AB50" s="6" t="s">
        <v>49</v>
      </c>
      <c r="AC50" s="6" t="s">
        <v>994</v>
      </c>
      <c r="AD50" s="16">
        <v>45945</v>
      </c>
      <c r="AE50" s="6" t="s">
        <v>1155</v>
      </c>
      <c r="AF50" s="6" t="s">
        <v>49</v>
      </c>
      <c r="AG50" s="6" t="s">
        <v>49</v>
      </c>
      <c r="AH50" s="6" t="s">
        <v>1334</v>
      </c>
      <c r="AI50" s="6" t="s">
        <v>49</v>
      </c>
      <c r="AJ50" s="6" t="s">
        <v>1488</v>
      </c>
      <c r="AK50" s="6" t="s">
        <v>1549</v>
      </c>
      <c r="AL50" s="6" t="s">
        <v>1572</v>
      </c>
      <c r="AM50" s="6" t="s">
        <v>1611</v>
      </c>
      <c r="AN50" s="6" t="s">
        <v>49</v>
      </c>
      <c r="AO50" s="6" t="s">
        <v>49</v>
      </c>
      <c r="AP50" s="6" t="s">
        <v>49</v>
      </c>
      <c r="AQ50" s="6" t="s">
        <v>49</v>
      </c>
      <c r="AR50" s="6" t="s">
        <v>49</v>
      </c>
      <c r="AS50" s="6" t="s">
        <v>49</v>
      </c>
      <c r="AT50" s="6" t="s">
        <v>49</v>
      </c>
      <c r="AU50" s="6" t="s">
        <v>49</v>
      </c>
      <c r="AV50" s="6" t="s">
        <v>49</v>
      </c>
      <c r="AW50" s="6" t="s">
        <v>49</v>
      </c>
      <c r="AX50" s="6" t="s">
        <v>49</v>
      </c>
      <c r="AY50" s="6" t="s">
        <v>2058</v>
      </c>
      <c r="AZ50" s="6" t="s">
        <v>49</v>
      </c>
      <c r="BA50" s="6" t="s">
        <v>49</v>
      </c>
      <c r="BB50" s="6" t="s">
        <v>49</v>
      </c>
      <c r="BC50" s="26"/>
      <c r="BD50" s="26"/>
      <c r="BE50" s="26"/>
      <c r="BF50" s="26"/>
      <c r="BG50" s="26"/>
      <c r="BH50" s="26"/>
      <c r="BI50" s="26"/>
      <c r="BJ50" s="26"/>
      <c r="BK50" s="26"/>
      <c r="BL50" s="26"/>
      <c r="BM50" s="26"/>
      <c r="BN50" s="26"/>
      <c r="BO50" s="26"/>
      <c r="BP50" s="16">
        <v>45946</v>
      </c>
      <c r="BQ50" s="28" t="str">
        <f>HYPERLINK("https://organic.ams.usda.gov/Integrity//Certificate.aspx?cid=74&amp;nopid=5350000469")</f>
        <v>https://organic.ams.usda.gov/Integrity//Certificate.aspx?cid=74&amp;nopid=5350000469</v>
      </c>
    </row>
    <row r="51" spans="1:69" x14ac:dyDescent="0.3">
      <c r="A51" t="s">
        <v>3</v>
      </c>
      <c r="B51" s="6" t="s">
        <v>9</v>
      </c>
      <c r="C51" s="6" t="s">
        <v>32</v>
      </c>
      <c r="D51" s="6" t="s">
        <v>54</v>
      </c>
      <c r="E51" s="10" t="s">
        <v>120</v>
      </c>
      <c r="F51" s="6" t="s">
        <v>319</v>
      </c>
      <c r="G51" s="6" t="s">
        <v>49</v>
      </c>
      <c r="H51" s="6" t="s">
        <v>535</v>
      </c>
      <c r="I51" s="6" t="s">
        <v>696</v>
      </c>
      <c r="J51" s="6" t="s">
        <v>870</v>
      </c>
      <c r="K51" s="6" t="s">
        <v>994</v>
      </c>
      <c r="L51" s="16">
        <v>37375</v>
      </c>
      <c r="M51" s="16">
        <v>46184</v>
      </c>
      <c r="N51" s="6" t="s">
        <v>49</v>
      </c>
      <c r="O51" s="21" t="s">
        <v>49</v>
      </c>
      <c r="P51" s="6" t="s">
        <v>49</v>
      </c>
      <c r="Q51" s="6" t="s">
        <v>49</v>
      </c>
      <c r="R51" s="6" t="s">
        <v>49</v>
      </c>
      <c r="S51" s="6" t="s">
        <v>49</v>
      </c>
      <c r="T51" s="21" t="s">
        <v>49</v>
      </c>
      <c r="U51" s="6" t="s">
        <v>49</v>
      </c>
      <c r="V51" s="6" t="s">
        <v>49</v>
      </c>
      <c r="W51" s="6" t="s">
        <v>49</v>
      </c>
      <c r="X51" s="6" t="s">
        <v>49</v>
      </c>
      <c r="Y51" s="21" t="s">
        <v>49</v>
      </c>
      <c r="Z51" s="6" t="s">
        <v>49</v>
      </c>
      <c r="AA51" s="6" t="s">
        <v>49</v>
      </c>
      <c r="AB51" s="6" t="s">
        <v>49</v>
      </c>
      <c r="AC51" s="6" t="s">
        <v>994</v>
      </c>
      <c r="AD51" s="16">
        <v>37375</v>
      </c>
      <c r="AE51" s="6" t="s">
        <v>1156</v>
      </c>
      <c r="AF51" s="6" t="s">
        <v>49</v>
      </c>
      <c r="AG51" s="6" t="s">
        <v>1255</v>
      </c>
      <c r="AH51" s="6" t="s">
        <v>1335</v>
      </c>
      <c r="AI51" s="6" t="s">
        <v>49</v>
      </c>
      <c r="AJ51" s="6" t="s">
        <v>1488</v>
      </c>
      <c r="AK51" s="6" t="s">
        <v>1549</v>
      </c>
      <c r="AL51" s="6" t="s">
        <v>1572</v>
      </c>
      <c r="AM51" s="6" t="s">
        <v>1612</v>
      </c>
      <c r="AN51" s="6" t="s">
        <v>544</v>
      </c>
      <c r="AO51" s="6" t="s">
        <v>1704</v>
      </c>
      <c r="AP51" s="6" t="s">
        <v>1335</v>
      </c>
      <c r="AQ51" s="6" t="s">
        <v>49</v>
      </c>
      <c r="AR51" s="6" t="s">
        <v>1488</v>
      </c>
      <c r="AS51" s="6" t="s">
        <v>1549</v>
      </c>
      <c r="AT51" s="6" t="s">
        <v>1572</v>
      </c>
      <c r="AU51" s="6" t="s">
        <v>1612</v>
      </c>
      <c r="AV51" s="6" t="s">
        <v>49</v>
      </c>
      <c r="AW51" s="6" t="s">
        <v>49</v>
      </c>
      <c r="AX51" s="6" t="s">
        <v>1890</v>
      </c>
      <c r="AY51" s="6" t="s">
        <v>49</v>
      </c>
      <c r="AZ51" s="6" t="s">
        <v>49</v>
      </c>
      <c r="BA51" s="6" t="s">
        <v>49</v>
      </c>
      <c r="BB51" s="6" t="s">
        <v>49</v>
      </c>
      <c r="BC51" s="26"/>
      <c r="BD51" s="26"/>
      <c r="BE51" s="26"/>
      <c r="BF51" s="26"/>
      <c r="BG51" s="26"/>
      <c r="BH51" s="26"/>
      <c r="BI51" s="26"/>
      <c r="BJ51" s="26"/>
      <c r="BK51" s="26"/>
      <c r="BL51" s="26"/>
      <c r="BM51" s="26"/>
      <c r="BN51" s="26"/>
      <c r="BO51" s="26"/>
      <c r="BP51" s="16">
        <v>46154</v>
      </c>
      <c r="BQ51" s="28" t="str">
        <f>HYPERLINK("https://organic.ams.usda.gov/Integrity//Certificate.aspx?cid=71&amp;nopid=5520030549")</f>
        <v>https://organic.ams.usda.gov/Integrity//Certificate.aspx?cid=71&amp;nopid=5520030549</v>
      </c>
    </row>
    <row r="52" spans="1:69" x14ac:dyDescent="0.3">
      <c r="A52" t="s">
        <v>3</v>
      </c>
      <c r="B52" s="6" t="s">
        <v>9</v>
      </c>
      <c r="C52" s="6" t="s">
        <v>32</v>
      </c>
      <c r="D52" s="6" t="s">
        <v>54</v>
      </c>
      <c r="E52" s="10" t="s">
        <v>121</v>
      </c>
      <c r="F52" s="6" t="s">
        <v>320</v>
      </c>
      <c r="G52" s="6" t="s">
        <v>49</v>
      </c>
      <c r="H52" s="6" t="s">
        <v>536</v>
      </c>
      <c r="I52" s="6" t="s">
        <v>713</v>
      </c>
      <c r="J52" s="6" t="s">
        <v>836</v>
      </c>
      <c r="K52" s="6" t="s">
        <v>994</v>
      </c>
      <c r="L52" s="16">
        <v>42322</v>
      </c>
      <c r="M52" s="16">
        <v>46112</v>
      </c>
      <c r="N52" s="6" t="s">
        <v>49</v>
      </c>
      <c r="O52" s="21" t="s">
        <v>49</v>
      </c>
      <c r="P52" s="6" t="s">
        <v>49</v>
      </c>
      <c r="Q52" s="6" t="s">
        <v>49</v>
      </c>
      <c r="R52" s="6" t="s">
        <v>49</v>
      </c>
      <c r="S52" s="6" t="s">
        <v>49</v>
      </c>
      <c r="T52" s="21" t="s">
        <v>49</v>
      </c>
      <c r="U52" s="6" t="s">
        <v>49</v>
      </c>
      <c r="V52" s="6" t="s">
        <v>49</v>
      </c>
      <c r="W52" s="6" t="s">
        <v>49</v>
      </c>
      <c r="X52" s="6" t="s">
        <v>49</v>
      </c>
      <c r="Y52" s="21" t="s">
        <v>49</v>
      </c>
      <c r="Z52" s="6" t="s">
        <v>49</v>
      </c>
      <c r="AA52" s="6" t="s">
        <v>49</v>
      </c>
      <c r="AB52" s="6" t="s">
        <v>49</v>
      </c>
      <c r="AC52" s="6" t="s">
        <v>994</v>
      </c>
      <c r="AD52" s="16">
        <v>42322</v>
      </c>
      <c r="AE52" s="6" t="s">
        <v>1157</v>
      </c>
      <c r="AF52" s="6" t="s">
        <v>49</v>
      </c>
      <c r="AG52" s="6" t="s">
        <v>1256</v>
      </c>
      <c r="AH52" s="6" t="s">
        <v>1336</v>
      </c>
      <c r="AI52" s="6" t="s">
        <v>49</v>
      </c>
      <c r="AJ52" s="6" t="s">
        <v>1519</v>
      </c>
      <c r="AK52" s="6" t="s">
        <v>1549</v>
      </c>
      <c r="AL52" s="6" t="s">
        <v>1572</v>
      </c>
      <c r="AM52" s="6" t="s">
        <v>1613</v>
      </c>
      <c r="AN52" s="6" t="s">
        <v>544</v>
      </c>
      <c r="AO52" s="6" t="s">
        <v>1704</v>
      </c>
      <c r="AP52" s="6" t="s">
        <v>1437</v>
      </c>
      <c r="AQ52" s="6" t="s">
        <v>1777</v>
      </c>
      <c r="AR52" s="6" t="s">
        <v>1519</v>
      </c>
      <c r="AS52" s="6" t="s">
        <v>1549</v>
      </c>
      <c r="AT52" s="6" t="s">
        <v>1572</v>
      </c>
      <c r="AU52" s="6" t="s">
        <v>1613</v>
      </c>
      <c r="AV52" s="6" t="s">
        <v>49</v>
      </c>
      <c r="AW52" s="6" t="s">
        <v>49</v>
      </c>
      <c r="AX52" s="6" t="s">
        <v>1891</v>
      </c>
      <c r="AY52" s="6" t="s">
        <v>2059</v>
      </c>
      <c r="AZ52" s="6" t="s">
        <v>2193</v>
      </c>
      <c r="BA52" s="6" t="s">
        <v>49</v>
      </c>
      <c r="BB52" s="6" t="s">
        <v>49</v>
      </c>
      <c r="BC52" s="26"/>
      <c r="BD52" s="26"/>
      <c r="BE52" s="26"/>
      <c r="BF52" s="26"/>
      <c r="BG52" s="26" t="s">
        <v>2277</v>
      </c>
      <c r="BH52" s="26"/>
      <c r="BI52" s="26"/>
      <c r="BJ52" s="26"/>
      <c r="BK52" s="26"/>
      <c r="BL52" s="26"/>
      <c r="BM52" s="26"/>
      <c r="BN52" s="26"/>
      <c r="BO52" s="26"/>
      <c r="BP52" s="16">
        <v>46153</v>
      </c>
      <c r="BQ52" s="28" t="str">
        <f>HYPERLINK("https://organic.ams.usda.gov/Integrity//Certificate.aspx?cid=71&amp;nopid=5520263778")</f>
        <v>https://organic.ams.usda.gov/Integrity//Certificate.aspx?cid=71&amp;nopid=5520263778</v>
      </c>
    </row>
    <row r="53" spans="1:69" x14ac:dyDescent="0.3">
      <c r="A53" t="s">
        <v>3</v>
      </c>
      <c r="B53" s="6" t="s">
        <v>6</v>
      </c>
      <c r="C53" s="6" t="s">
        <v>29</v>
      </c>
      <c r="D53" s="6" t="s">
        <v>51</v>
      </c>
      <c r="E53" s="10" t="s">
        <v>122</v>
      </c>
      <c r="F53" s="6" t="s">
        <v>321</v>
      </c>
      <c r="G53" s="6" t="s">
        <v>49</v>
      </c>
      <c r="H53" s="6" t="s">
        <v>537</v>
      </c>
      <c r="I53" s="6" t="s">
        <v>714</v>
      </c>
      <c r="J53" s="6" t="s">
        <v>871</v>
      </c>
      <c r="K53" s="6" t="s">
        <v>994</v>
      </c>
      <c r="L53" s="16">
        <v>40686</v>
      </c>
      <c r="M53" s="16">
        <v>46113</v>
      </c>
      <c r="N53" s="6" t="s">
        <v>994</v>
      </c>
      <c r="O53" s="16">
        <v>40686</v>
      </c>
      <c r="P53" s="6" t="s">
        <v>1024</v>
      </c>
      <c r="Q53" s="6" t="s">
        <v>49</v>
      </c>
      <c r="R53" s="6" t="s">
        <v>49</v>
      </c>
      <c r="S53" s="6" t="s">
        <v>994</v>
      </c>
      <c r="T53" s="16">
        <v>40686</v>
      </c>
      <c r="U53" s="6" t="s">
        <v>1103</v>
      </c>
      <c r="V53" s="6" t="s">
        <v>49</v>
      </c>
      <c r="W53" s="6" t="s">
        <v>49</v>
      </c>
      <c r="X53" s="6" t="s">
        <v>49</v>
      </c>
      <c r="Y53" s="21" t="s">
        <v>49</v>
      </c>
      <c r="Z53" s="6" t="s">
        <v>49</v>
      </c>
      <c r="AA53" s="6" t="s">
        <v>49</v>
      </c>
      <c r="AB53" s="6" t="s">
        <v>49</v>
      </c>
      <c r="AC53" s="6" t="s">
        <v>49</v>
      </c>
      <c r="AD53" s="21" t="s">
        <v>49</v>
      </c>
      <c r="AE53" s="6" t="s">
        <v>49</v>
      </c>
      <c r="AF53" s="6" t="s">
        <v>49</v>
      </c>
      <c r="AG53" s="6" t="s">
        <v>49</v>
      </c>
      <c r="AH53" s="6" t="s">
        <v>1337</v>
      </c>
      <c r="AI53" s="6" t="s">
        <v>49</v>
      </c>
      <c r="AJ53" s="6" t="s">
        <v>1490</v>
      </c>
      <c r="AK53" s="6" t="s">
        <v>1549</v>
      </c>
      <c r="AL53" s="6" t="s">
        <v>1572</v>
      </c>
      <c r="AM53" s="6" t="s">
        <v>1579</v>
      </c>
      <c r="AN53" s="6" t="s">
        <v>574</v>
      </c>
      <c r="AO53" s="6" t="s">
        <v>1711</v>
      </c>
      <c r="AP53" s="6" t="s">
        <v>1337</v>
      </c>
      <c r="AQ53" s="6" t="s">
        <v>49</v>
      </c>
      <c r="AR53" s="6" t="s">
        <v>1490</v>
      </c>
      <c r="AS53" s="6" t="s">
        <v>1549</v>
      </c>
      <c r="AT53" s="6" t="s">
        <v>1572</v>
      </c>
      <c r="AU53" s="6" t="s">
        <v>1579</v>
      </c>
      <c r="AV53" s="6" t="s">
        <v>49</v>
      </c>
      <c r="AW53" s="6" t="s">
        <v>49</v>
      </c>
      <c r="AX53" s="6" t="s">
        <v>1892</v>
      </c>
      <c r="AY53" s="6" t="s">
        <v>2060</v>
      </c>
      <c r="AZ53" s="6" t="s">
        <v>2194</v>
      </c>
      <c r="BA53" s="6" t="s">
        <v>49</v>
      </c>
      <c r="BB53" s="24">
        <v>43</v>
      </c>
      <c r="BC53" s="26"/>
      <c r="BD53" s="26" t="s">
        <v>2277</v>
      </c>
      <c r="BE53" s="26"/>
      <c r="BF53" s="26"/>
      <c r="BG53" s="26"/>
      <c r="BH53" s="26"/>
      <c r="BI53" s="26"/>
      <c r="BJ53" s="26"/>
      <c r="BK53" s="26"/>
      <c r="BL53" s="26"/>
      <c r="BM53" s="26"/>
      <c r="BN53" s="26"/>
      <c r="BO53" s="26"/>
      <c r="BP53" s="16">
        <v>45931</v>
      </c>
      <c r="BQ53" s="28" t="str">
        <f>HYPERLINK("https://organic.ams.usda.gov/Integrity//Certificate.aspx?cid=42&amp;nopid=6780000205")</f>
        <v>https://organic.ams.usda.gov/Integrity//Certificate.aspx?cid=42&amp;nopid=6780000205</v>
      </c>
    </row>
    <row r="54" spans="1:69" x14ac:dyDescent="0.3">
      <c r="A54" t="s">
        <v>3</v>
      </c>
      <c r="B54" s="6" t="s">
        <v>6</v>
      </c>
      <c r="C54" s="6" t="s">
        <v>29</v>
      </c>
      <c r="D54" s="6" t="s">
        <v>51</v>
      </c>
      <c r="E54" s="10" t="s">
        <v>123</v>
      </c>
      <c r="F54" s="6" t="s">
        <v>322</v>
      </c>
      <c r="G54" s="6" t="s">
        <v>49</v>
      </c>
      <c r="H54" s="6" t="s">
        <v>538</v>
      </c>
      <c r="I54" s="6" t="s">
        <v>715</v>
      </c>
      <c r="J54" s="6" t="s">
        <v>872</v>
      </c>
      <c r="K54" s="6" t="s">
        <v>994</v>
      </c>
      <c r="L54" s="16">
        <v>37987</v>
      </c>
      <c r="M54" s="16">
        <v>46113</v>
      </c>
      <c r="N54" s="6" t="s">
        <v>994</v>
      </c>
      <c r="O54" s="16">
        <v>37987</v>
      </c>
      <c r="P54" s="6" t="s">
        <v>1025</v>
      </c>
      <c r="Q54" s="6" t="s">
        <v>49</v>
      </c>
      <c r="R54" s="6" t="s">
        <v>49</v>
      </c>
      <c r="S54" s="6" t="s">
        <v>49</v>
      </c>
      <c r="T54" s="21" t="s">
        <v>49</v>
      </c>
      <c r="U54" s="6" t="s">
        <v>49</v>
      </c>
      <c r="V54" s="6" t="s">
        <v>49</v>
      </c>
      <c r="W54" s="6" t="s">
        <v>49</v>
      </c>
      <c r="X54" s="6" t="s">
        <v>49</v>
      </c>
      <c r="Y54" s="21" t="s">
        <v>49</v>
      </c>
      <c r="Z54" s="6" t="s">
        <v>49</v>
      </c>
      <c r="AA54" s="6" t="s">
        <v>49</v>
      </c>
      <c r="AB54" s="6" t="s">
        <v>49</v>
      </c>
      <c r="AC54" s="6" t="s">
        <v>49</v>
      </c>
      <c r="AD54" s="21" t="s">
        <v>49</v>
      </c>
      <c r="AE54" s="6" t="s">
        <v>49</v>
      </c>
      <c r="AF54" s="6" t="s">
        <v>49</v>
      </c>
      <c r="AG54" s="6" t="s">
        <v>49</v>
      </c>
      <c r="AH54" s="6" t="s">
        <v>1338</v>
      </c>
      <c r="AI54" s="6" t="s">
        <v>49</v>
      </c>
      <c r="AJ54" s="6" t="s">
        <v>1520</v>
      </c>
      <c r="AK54" s="6" t="s">
        <v>1549</v>
      </c>
      <c r="AL54" s="6" t="s">
        <v>1572</v>
      </c>
      <c r="AM54" s="6" t="s">
        <v>1614</v>
      </c>
      <c r="AN54" s="6" t="s">
        <v>1683</v>
      </c>
      <c r="AO54" s="6" t="s">
        <v>1702</v>
      </c>
      <c r="AP54" s="6" t="s">
        <v>1731</v>
      </c>
      <c r="AQ54" s="6" t="s">
        <v>49</v>
      </c>
      <c r="AR54" s="6" t="s">
        <v>1520</v>
      </c>
      <c r="AS54" s="6" t="s">
        <v>1549</v>
      </c>
      <c r="AT54" s="6" t="s">
        <v>1572</v>
      </c>
      <c r="AU54" s="6" t="s">
        <v>1614</v>
      </c>
      <c r="AV54" s="6" t="s">
        <v>49</v>
      </c>
      <c r="AW54" s="6" t="s">
        <v>49</v>
      </c>
      <c r="AX54" s="6" t="s">
        <v>1893</v>
      </c>
      <c r="AY54" s="6" t="s">
        <v>2061</v>
      </c>
      <c r="AZ54" s="6" t="s">
        <v>49</v>
      </c>
      <c r="BA54" s="6" t="s">
        <v>49</v>
      </c>
      <c r="BB54" s="24">
        <v>314</v>
      </c>
      <c r="BC54" s="26"/>
      <c r="BD54" s="26"/>
      <c r="BE54" s="26"/>
      <c r="BF54" s="26"/>
      <c r="BG54" s="26"/>
      <c r="BH54" s="26"/>
      <c r="BI54" s="26"/>
      <c r="BJ54" s="26"/>
      <c r="BK54" s="26"/>
      <c r="BL54" s="26"/>
      <c r="BM54" s="26"/>
      <c r="BN54" s="26"/>
      <c r="BO54" s="26"/>
      <c r="BP54" s="16">
        <v>45896</v>
      </c>
      <c r="BQ54" s="28" t="str">
        <f>HYPERLINK("https://organic.ams.usda.gov/Integrity//Certificate.aspx?cid=42&amp;nopid=6780000034")</f>
        <v>https://organic.ams.usda.gov/Integrity//Certificate.aspx?cid=42&amp;nopid=6780000034</v>
      </c>
    </row>
    <row r="55" spans="1:69" x14ac:dyDescent="0.3">
      <c r="A55" t="s">
        <v>3</v>
      </c>
      <c r="B55" s="6" t="s">
        <v>9</v>
      </c>
      <c r="C55" s="6" t="s">
        <v>32</v>
      </c>
      <c r="D55" s="6" t="s">
        <v>54</v>
      </c>
      <c r="E55" s="10" t="s">
        <v>124</v>
      </c>
      <c r="F55" s="6" t="s">
        <v>323</v>
      </c>
      <c r="G55" s="6" t="s">
        <v>49</v>
      </c>
      <c r="H55" s="6" t="s">
        <v>539</v>
      </c>
      <c r="I55" s="6" t="s">
        <v>716</v>
      </c>
      <c r="J55" s="6" t="s">
        <v>873</v>
      </c>
      <c r="K55" s="6" t="s">
        <v>994</v>
      </c>
      <c r="L55" s="16">
        <v>42797</v>
      </c>
      <c r="M55" s="16">
        <v>46433</v>
      </c>
      <c r="N55" s="6" t="s">
        <v>49</v>
      </c>
      <c r="O55" s="21" t="s">
        <v>49</v>
      </c>
      <c r="P55" s="6" t="s">
        <v>49</v>
      </c>
      <c r="Q55" s="6" t="s">
        <v>49</v>
      </c>
      <c r="R55" s="6" t="s">
        <v>49</v>
      </c>
      <c r="S55" s="6" t="s">
        <v>49</v>
      </c>
      <c r="T55" s="21" t="s">
        <v>49</v>
      </c>
      <c r="U55" s="6" t="s">
        <v>49</v>
      </c>
      <c r="V55" s="6" t="s">
        <v>49</v>
      </c>
      <c r="W55" s="6" t="s">
        <v>49</v>
      </c>
      <c r="X55" s="6" t="s">
        <v>49</v>
      </c>
      <c r="Y55" s="21" t="s">
        <v>49</v>
      </c>
      <c r="Z55" s="6" t="s">
        <v>49</v>
      </c>
      <c r="AA55" s="6" t="s">
        <v>49</v>
      </c>
      <c r="AB55" s="6" t="s">
        <v>49</v>
      </c>
      <c r="AC55" s="6" t="s">
        <v>994</v>
      </c>
      <c r="AD55" s="16">
        <v>42797</v>
      </c>
      <c r="AE55" s="6" t="s">
        <v>1158</v>
      </c>
      <c r="AF55" s="6" t="s">
        <v>49</v>
      </c>
      <c r="AG55" s="6" t="s">
        <v>1257</v>
      </c>
      <c r="AH55" s="6" t="s">
        <v>1339</v>
      </c>
      <c r="AI55" s="6" t="s">
        <v>49</v>
      </c>
      <c r="AJ55" s="6" t="s">
        <v>1521</v>
      </c>
      <c r="AK55" s="6" t="s">
        <v>1549</v>
      </c>
      <c r="AL55" s="6" t="s">
        <v>1572</v>
      </c>
      <c r="AM55" s="6" t="s">
        <v>1615</v>
      </c>
      <c r="AN55" s="6" t="s">
        <v>1693</v>
      </c>
      <c r="AO55" s="6" t="s">
        <v>1714</v>
      </c>
      <c r="AP55" s="6" t="s">
        <v>1339</v>
      </c>
      <c r="AQ55" s="6" t="s">
        <v>49</v>
      </c>
      <c r="AR55" s="6" t="s">
        <v>1521</v>
      </c>
      <c r="AS55" s="6" t="s">
        <v>1549</v>
      </c>
      <c r="AT55" s="6" t="s">
        <v>1572</v>
      </c>
      <c r="AU55" s="6" t="s">
        <v>1615</v>
      </c>
      <c r="AV55" s="6" t="s">
        <v>49</v>
      </c>
      <c r="AW55" s="6" t="s">
        <v>49</v>
      </c>
      <c r="AX55" s="6" t="s">
        <v>1894</v>
      </c>
      <c r="AY55" s="6" t="s">
        <v>2062</v>
      </c>
      <c r="AZ55" s="6" t="s">
        <v>2195</v>
      </c>
      <c r="BA55" s="6" t="s">
        <v>49</v>
      </c>
      <c r="BB55" s="6" t="s">
        <v>49</v>
      </c>
      <c r="BC55" s="26"/>
      <c r="BD55" s="26"/>
      <c r="BE55" s="26"/>
      <c r="BF55" s="26"/>
      <c r="BG55" s="26"/>
      <c r="BH55" s="26"/>
      <c r="BI55" s="26"/>
      <c r="BJ55" s="26"/>
      <c r="BK55" s="26"/>
      <c r="BL55" s="26"/>
      <c r="BM55" s="26"/>
      <c r="BN55" s="26"/>
      <c r="BO55" s="26"/>
      <c r="BP55" s="16">
        <v>46153</v>
      </c>
      <c r="BQ55" s="28" t="str">
        <f>HYPERLINK("https://organic.ams.usda.gov/Integrity//Certificate.aspx?cid=71&amp;nopid=5520331841")</f>
        <v>https://organic.ams.usda.gov/Integrity//Certificate.aspx?cid=71&amp;nopid=5520331841</v>
      </c>
    </row>
    <row r="56" spans="1:69" x14ac:dyDescent="0.3">
      <c r="A56" t="s">
        <v>3</v>
      </c>
      <c r="B56" s="6" t="s">
        <v>19</v>
      </c>
      <c r="C56" s="6" t="s">
        <v>42</v>
      </c>
      <c r="D56" s="6" t="s">
        <v>64</v>
      </c>
      <c r="E56" s="10" t="s">
        <v>125</v>
      </c>
      <c r="F56" s="6" t="s">
        <v>324</v>
      </c>
      <c r="G56" s="6" t="s">
        <v>49</v>
      </c>
      <c r="H56" s="6" t="s">
        <v>540</v>
      </c>
      <c r="I56" s="6" t="s">
        <v>717</v>
      </c>
      <c r="J56" s="6" t="s">
        <v>874</v>
      </c>
      <c r="K56" s="6" t="s">
        <v>994</v>
      </c>
      <c r="L56" s="16">
        <v>45524</v>
      </c>
      <c r="M56" s="16">
        <v>46478</v>
      </c>
      <c r="N56" s="6" t="s">
        <v>49</v>
      </c>
      <c r="O56" s="21" t="s">
        <v>49</v>
      </c>
      <c r="P56" s="6" t="s">
        <v>49</v>
      </c>
      <c r="Q56" s="6" t="s">
        <v>49</v>
      </c>
      <c r="R56" s="6" t="s">
        <v>49</v>
      </c>
      <c r="S56" s="6" t="s">
        <v>49</v>
      </c>
      <c r="T56" s="21" t="s">
        <v>49</v>
      </c>
      <c r="U56" s="6" t="s">
        <v>49</v>
      </c>
      <c r="V56" s="6" t="s">
        <v>49</v>
      </c>
      <c r="W56" s="6" t="s">
        <v>49</v>
      </c>
      <c r="X56" s="6" t="s">
        <v>49</v>
      </c>
      <c r="Y56" s="21" t="s">
        <v>49</v>
      </c>
      <c r="Z56" s="6" t="s">
        <v>49</v>
      </c>
      <c r="AA56" s="6" t="s">
        <v>49</v>
      </c>
      <c r="AB56" s="6" t="s">
        <v>49</v>
      </c>
      <c r="AC56" s="6" t="s">
        <v>994</v>
      </c>
      <c r="AD56" s="16">
        <v>45524</v>
      </c>
      <c r="AE56" s="6" t="s">
        <v>1159</v>
      </c>
      <c r="AF56" s="6" t="s">
        <v>49</v>
      </c>
      <c r="AG56" s="6" t="s">
        <v>49</v>
      </c>
      <c r="AH56" s="6" t="s">
        <v>1340</v>
      </c>
      <c r="AI56" s="6" t="s">
        <v>49</v>
      </c>
      <c r="AJ56" s="6" t="s">
        <v>1505</v>
      </c>
      <c r="AK56" s="6" t="s">
        <v>1549</v>
      </c>
      <c r="AL56" s="6" t="s">
        <v>1572</v>
      </c>
      <c r="AM56" s="6" t="s">
        <v>1594</v>
      </c>
      <c r="AN56" s="6" t="s">
        <v>49</v>
      </c>
      <c r="AO56" s="6" t="s">
        <v>49</v>
      </c>
      <c r="AP56" s="6" t="s">
        <v>49</v>
      </c>
      <c r="AQ56" s="6" t="s">
        <v>49</v>
      </c>
      <c r="AR56" s="6" t="s">
        <v>49</v>
      </c>
      <c r="AS56" s="6" t="s">
        <v>49</v>
      </c>
      <c r="AT56" s="6" t="s">
        <v>49</v>
      </c>
      <c r="AU56" s="6" t="s">
        <v>49</v>
      </c>
      <c r="AV56" s="6" t="s">
        <v>49</v>
      </c>
      <c r="AW56" s="6" t="s">
        <v>49</v>
      </c>
      <c r="AX56" s="6" t="s">
        <v>1895</v>
      </c>
      <c r="AY56" s="6" t="s">
        <v>2063</v>
      </c>
      <c r="AZ56" s="6" t="s">
        <v>2196</v>
      </c>
      <c r="BA56" s="6" t="s">
        <v>49</v>
      </c>
      <c r="BB56" s="6" t="s">
        <v>49</v>
      </c>
      <c r="BC56" s="26"/>
      <c r="BD56" s="26"/>
      <c r="BE56" s="26"/>
      <c r="BF56" s="26"/>
      <c r="BG56" s="26"/>
      <c r="BH56" s="26"/>
      <c r="BI56" s="26"/>
      <c r="BJ56" s="26"/>
      <c r="BK56" s="26"/>
      <c r="BL56" s="26"/>
      <c r="BM56" s="26"/>
      <c r="BN56" s="26"/>
      <c r="BO56" s="26"/>
      <c r="BP56" s="16">
        <v>46127</v>
      </c>
      <c r="BQ56" s="28" t="str">
        <f>HYPERLINK("https://organic.ams.usda.gov/Integrity//Certificate.aspx?cid=60&amp;nopid=2580006795")</f>
        <v>https://organic.ams.usda.gov/Integrity//Certificate.aspx?cid=60&amp;nopid=2580006795</v>
      </c>
    </row>
    <row r="57" spans="1:69" x14ac:dyDescent="0.3">
      <c r="A57" t="s">
        <v>3</v>
      </c>
      <c r="B57" s="6" t="s">
        <v>8</v>
      </c>
      <c r="C57" s="6" t="s">
        <v>31</v>
      </c>
      <c r="D57" s="6" t="s">
        <v>53</v>
      </c>
      <c r="E57" s="10" t="s">
        <v>126</v>
      </c>
      <c r="F57" s="6" t="s">
        <v>325</v>
      </c>
      <c r="G57" s="6" t="s">
        <v>49</v>
      </c>
      <c r="H57" s="6" t="s">
        <v>541</v>
      </c>
      <c r="I57" s="6" t="s">
        <v>718</v>
      </c>
      <c r="J57" s="6" t="s">
        <v>875</v>
      </c>
      <c r="K57" s="6" t="s">
        <v>994</v>
      </c>
      <c r="L57" s="16">
        <v>42269</v>
      </c>
      <c r="M57" s="16">
        <v>46402</v>
      </c>
      <c r="N57" s="6" t="s">
        <v>994</v>
      </c>
      <c r="O57" s="16">
        <v>45027</v>
      </c>
      <c r="P57" s="6" t="s">
        <v>1007</v>
      </c>
      <c r="Q57" s="6" t="s">
        <v>49</v>
      </c>
      <c r="R57" s="6" t="s">
        <v>49</v>
      </c>
      <c r="S57" s="6" t="s">
        <v>994</v>
      </c>
      <c r="T57" s="16">
        <v>42269</v>
      </c>
      <c r="U57" s="6" t="s">
        <v>1104</v>
      </c>
      <c r="V57" s="6" t="s">
        <v>49</v>
      </c>
      <c r="W57" s="6" t="s">
        <v>49</v>
      </c>
      <c r="X57" s="6" t="s">
        <v>49</v>
      </c>
      <c r="Y57" s="21" t="s">
        <v>49</v>
      </c>
      <c r="Z57" s="6" t="s">
        <v>49</v>
      </c>
      <c r="AA57" s="6" t="s">
        <v>49</v>
      </c>
      <c r="AB57" s="6" t="s">
        <v>49</v>
      </c>
      <c r="AC57" s="6" t="s">
        <v>49</v>
      </c>
      <c r="AD57" s="21" t="s">
        <v>49</v>
      </c>
      <c r="AE57" s="6" t="s">
        <v>49</v>
      </c>
      <c r="AF57" s="6" t="s">
        <v>49</v>
      </c>
      <c r="AG57" s="6" t="s">
        <v>49</v>
      </c>
      <c r="AH57" s="6" t="s">
        <v>1341</v>
      </c>
      <c r="AI57" s="6" t="s">
        <v>49</v>
      </c>
      <c r="AJ57" s="6" t="s">
        <v>1497</v>
      </c>
      <c r="AK57" s="6" t="s">
        <v>1549</v>
      </c>
      <c r="AL57" s="6" t="s">
        <v>1572</v>
      </c>
      <c r="AM57" s="6" t="s">
        <v>1586</v>
      </c>
      <c r="AN57" s="6" t="s">
        <v>1683</v>
      </c>
      <c r="AO57" s="6" t="s">
        <v>1702</v>
      </c>
      <c r="AP57" s="6" t="s">
        <v>1732</v>
      </c>
      <c r="AQ57" s="6" t="s">
        <v>49</v>
      </c>
      <c r="AR57" s="6" t="s">
        <v>1785</v>
      </c>
      <c r="AS57" s="6" t="s">
        <v>1811</v>
      </c>
      <c r="AT57" s="6" t="s">
        <v>1572</v>
      </c>
      <c r="AU57" s="6" t="s">
        <v>1826</v>
      </c>
      <c r="AV57" s="6" t="s">
        <v>49</v>
      </c>
      <c r="AW57" s="6" t="s">
        <v>49</v>
      </c>
      <c r="AX57" s="6" t="s">
        <v>1896</v>
      </c>
      <c r="AY57" s="6" t="s">
        <v>2064</v>
      </c>
      <c r="AZ57" s="6" t="s">
        <v>49</v>
      </c>
      <c r="BA57" s="6" t="s">
        <v>49</v>
      </c>
      <c r="BB57" s="24">
        <v>0</v>
      </c>
      <c r="BC57" s="26"/>
      <c r="BD57" s="26"/>
      <c r="BE57" s="26"/>
      <c r="BF57" s="26"/>
      <c r="BG57" s="26"/>
      <c r="BH57" s="26"/>
      <c r="BI57" s="26"/>
      <c r="BJ57" s="26"/>
      <c r="BK57" s="26" t="s">
        <v>2277</v>
      </c>
      <c r="BL57" s="26"/>
      <c r="BM57" s="26"/>
      <c r="BN57" s="26"/>
      <c r="BO57" s="26"/>
      <c r="BP57" s="16">
        <v>46039</v>
      </c>
      <c r="BQ57" s="28" t="str">
        <f>HYPERLINK("https://organic.ams.usda.gov/Integrity//Certificate.aspx?cid=68&amp;nopid=8210002722")</f>
        <v>https://organic.ams.usda.gov/Integrity//Certificate.aspx?cid=68&amp;nopid=8210002722</v>
      </c>
    </row>
    <row r="58" spans="1:69" x14ac:dyDescent="0.3">
      <c r="A58" t="s">
        <v>3</v>
      </c>
      <c r="B58" s="6" t="s">
        <v>9</v>
      </c>
      <c r="C58" s="6" t="s">
        <v>32</v>
      </c>
      <c r="D58" s="6" t="s">
        <v>54</v>
      </c>
      <c r="E58" s="10" t="s">
        <v>127</v>
      </c>
      <c r="F58" s="6" t="s">
        <v>326</v>
      </c>
      <c r="G58" s="6" t="s">
        <v>49</v>
      </c>
      <c r="H58" s="6" t="s">
        <v>542</v>
      </c>
      <c r="I58" s="6" t="s">
        <v>719</v>
      </c>
      <c r="J58" s="6" t="s">
        <v>876</v>
      </c>
      <c r="K58" s="6" t="s">
        <v>994</v>
      </c>
      <c r="L58" s="16">
        <v>45355</v>
      </c>
      <c r="M58" s="16">
        <v>46384</v>
      </c>
      <c r="N58" s="6" t="s">
        <v>49</v>
      </c>
      <c r="O58" s="21" t="s">
        <v>49</v>
      </c>
      <c r="P58" s="6" t="s">
        <v>49</v>
      </c>
      <c r="Q58" s="6" t="s">
        <v>49</v>
      </c>
      <c r="R58" s="6" t="s">
        <v>49</v>
      </c>
      <c r="S58" s="6" t="s">
        <v>49</v>
      </c>
      <c r="T58" s="21" t="s">
        <v>49</v>
      </c>
      <c r="U58" s="6" t="s">
        <v>49</v>
      </c>
      <c r="V58" s="6" t="s">
        <v>49</v>
      </c>
      <c r="W58" s="6" t="s">
        <v>49</v>
      </c>
      <c r="X58" s="6" t="s">
        <v>49</v>
      </c>
      <c r="Y58" s="21" t="s">
        <v>49</v>
      </c>
      <c r="Z58" s="6" t="s">
        <v>49</v>
      </c>
      <c r="AA58" s="6" t="s">
        <v>49</v>
      </c>
      <c r="AB58" s="6" t="s">
        <v>49</v>
      </c>
      <c r="AC58" s="6" t="s">
        <v>994</v>
      </c>
      <c r="AD58" s="16">
        <v>45355</v>
      </c>
      <c r="AE58" s="6" t="s">
        <v>1160</v>
      </c>
      <c r="AF58" s="6" t="s">
        <v>49</v>
      </c>
      <c r="AG58" s="6" t="s">
        <v>1258</v>
      </c>
      <c r="AH58" s="6" t="s">
        <v>1342</v>
      </c>
      <c r="AI58" s="6" t="s">
        <v>49</v>
      </c>
      <c r="AJ58" s="6" t="s">
        <v>1505</v>
      </c>
      <c r="AK58" s="6" t="s">
        <v>1549</v>
      </c>
      <c r="AL58" s="6" t="s">
        <v>1572</v>
      </c>
      <c r="AM58" s="6" t="s">
        <v>1594</v>
      </c>
      <c r="AN58" s="6" t="s">
        <v>49</v>
      </c>
      <c r="AO58" s="6" t="s">
        <v>49</v>
      </c>
      <c r="AP58" s="6" t="s">
        <v>1733</v>
      </c>
      <c r="AQ58" s="6" t="s">
        <v>49</v>
      </c>
      <c r="AR58" s="6" t="s">
        <v>1491</v>
      </c>
      <c r="AS58" s="6" t="s">
        <v>1812</v>
      </c>
      <c r="AT58" s="6" t="s">
        <v>1572</v>
      </c>
      <c r="AU58" s="6" t="s">
        <v>1827</v>
      </c>
      <c r="AV58" s="6" t="s">
        <v>49</v>
      </c>
      <c r="AW58" s="6" t="s">
        <v>49</v>
      </c>
      <c r="AX58" s="6" t="s">
        <v>1897</v>
      </c>
      <c r="AY58" s="6" t="s">
        <v>49</v>
      </c>
      <c r="AZ58" s="6" t="s">
        <v>49</v>
      </c>
      <c r="BA58" s="6" t="s">
        <v>49</v>
      </c>
      <c r="BB58" s="6" t="s">
        <v>49</v>
      </c>
      <c r="BC58" s="26"/>
      <c r="BD58" s="26"/>
      <c r="BE58" s="26"/>
      <c r="BF58" s="26"/>
      <c r="BG58" s="26" t="s">
        <v>2277</v>
      </c>
      <c r="BH58" s="26"/>
      <c r="BI58" s="26"/>
      <c r="BJ58" s="26"/>
      <c r="BK58" s="26"/>
      <c r="BL58" s="26"/>
      <c r="BM58" s="26"/>
      <c r="BN58" s="26"/>
      <c r="BO58" s="26"/>
      <c r="BP58" s="16">
        <v>46153</v>
      </c>
      <c r="BQ58" s="28" t="str">
        <f>HYPERLINK("https://organic.ams.usda.gov/Integrity//Certificate.aspx?cid=71&amp;nopid=5520785273")</f>
        <v>https://organic.ams.usda.gov/Integrity//Certificate.aspx?cid=71&amp;nopid=5520785273</v>
      </c>
    </row>
    <row r="59" spans="1:69" x14ac:dyDescent="0.3">
      <c r="A59" t="s">
        <v>3</v>
      </c>
      <c r="B59" s="6" t="s">
        <v>9</v>
      </c>
      <c r="C59" s="6" t="s">
        <v>32</v>
      </c>
      <c r="D59" s="6" t="s">
        <v>54</v>
      </c>
      <c r="E59" s="10" t="s">
        <v>128</v>
      </c>
      <c r="F59" s="6" t="s">
        <v>327</v>
      </c>
      <c r="G59" s="6" t="s">
        <v>49</v>
      </c>
      <c r="H59" s="6" t="s">
        <v>543</v>
      </c>
      <c r="I59" s="6" t="s">
        <v>720</v>
      </c>
      <c r="J59" s="6" t="s">
        <v>877</v>
      </c>
      <c r="K59" s="6" t="s">
        <v>994</v>
      </c>
      <c r="L59" s="16">
        <v>45376</v>
      </c>
      <c r="M59" s="16">
        <v>46218</v>
      </c>
      <c r="N59" s="6" t="s">
        <v>49</v>
      </c>
      <c r="O59" s="21" t="s">
        <v>49</v>
      </c>
      <c r="P59" s="6" t="s">
        <v>49</v>
      </c>
      <c r="Q59" s="6" t="s">
        <v>49</v>
      </c>
      <c r="R59" s="6" t="s">
        <v>49</v>
      </c>
      <c r="S59" s="6" t="s">
        <v>49</v>
      </c>
      <c r="T59" s="21" t="s">
        <v>49</v>
      </c>
      <c r="U59" s="6" t="s">
        <v>49</v>
      </c>
      <c r="V59" s="6" t="s">
        <v>49</v>
      </c>
      <c r="W59" s="6" t="s">
        <v>49</v>
      </c>
      <c r="X59" s="6" t="s">
        <v>49</v>
      </c>
      <c r="Y59" s="21" t="s">
        <v>49</v>
      </c>
      <c r="Z59" s="6" t="s">
        <v>49</v>
      </c>
      <c r="AA59" s="6" t="s">
        <v>49</v>
      </c>
      <c r="AB59" s="6" t="s">
        <v>49</v>
      </c>
      <c r="AC59" s="6" t="s">
        <v>994</v>
      </c>
      <c r="AD59" s="16">
        <v>45376</v>
      </c>
      <c r="AE59" s="6" t="s">
        <v>1161</v>
      </c>
      <c r="AF59" s="6" t="s">
        <v>49</v>
      </c>
      <c r="AG59" s="6" t="s">
        <v>1259</v>
      </c>
      <c r="AH59" s="6" t="s">
        <v>1343</v>
      </c>
      <c r="AI59" s="6" t="s">
        <v>49</v>
      </c>
      <c r="AJ59" s="6" t="s">
        <v>1522</v>
      </c>
      <c r="AK59" s="6" t="s">
        <v>1549</v>
      </c>
      <c r="AL59" s="6" t="s">
        <v>1572</v>
      </c>
      <c r="AM59" s="6" t="s">
        <v>1616</v>
      </c>
      <c r="AN59" s="6" t="s">
        <v>49</v>
      </c>
      <c r="AO59" s="6" t="s">
        <v>49</v>
      </c>
      <c r="AP59" s="6" t="s">
        <v>1343</v>
      </c>
      <c r="AQ59" s="6" t="s">
        <v>49</v>
      </c>
      <c r="AR59" s="6" t="s">
        <v>1522</v>
      </c>
      <c r="AS59" s="6" t="s">
        <v>1549</v>
      </c>
      <c r="AT59" s="6" t="s">
        <v>1572</v>
      </c>
      <c r="AU59" s="6" t="s">
        <v>1616</v>
      </c>
      <c r="AV59" s="6" t="s">
        <v>49</v>
      </c>
      <c r="AW59" s="6" t="s">
        <v>49</v>
      </c>
      <c r="AX59" s="6" t="s">
        <v>1863</v>
      </c>
      <c r="AY59" s="6" t="s">
        <v>2065</v>
      </c>
      <c r="AZ59" s="6" t="s">
        <v>2197</v>
      </c>
      <c r="BA59" s="6" t="s">
        <v>49</v>
      </c>
      <c r="BB59" s="6" t="s">
        <v>49</v>
      </c>
      <c r="BC59" s="26"/>
      <c r="BD59" s="26"/>
      <c r="BE59" s="26"/>
      <c r="BF59" s="26"/>
      <c r="BG59" s="26"/>
      <c r="BH59" s="26"/>
      <c r="BI59" s="26"/>
      <c r="BJ59" s="26"/>
      <c r="BK59" s="26"/>
      <c r="BL59" s="26"/>
      <c r="BM59" s="26"/>
      <c r="BN59" s="26"/>
      <c r="BO59" s="26"/>
      <c r="BP59" s="16">
        <v>46153</v>
      </c>
      <c r="BQ59" s="28" t="str">
        <f>HYPERLINK("https://organic.ams.usda.gov/Integrity//Certificate.aspx?cid=71&amp;nopid=5520755180")</f>
        <v>https://organic.ams.usda.gov/Integrity//Certificate.aspx?cid=71&amp;nopid=5520755180</v>
      </c>
    </row>
    <row r="60" spans="1:69" x14ac:dyDescent="0.3">
      <c r="A60" t="s">
        <v>3</v>
      </c>
      <c r="B60" s="6" t="s">
        <v>6</v>
      </c>
      <c r="C60" s="6" t="s">
        <v>29</v>
      </c>
      <c r="D60" s="6" t="s">
        <v>51</v>
      </c>
      <c r="E60" s="10" t="s">
        <v>129</v>
      </c>
      <c r="F60" s="6" t="s">
        <v>328</v>
      </c>
      <c r="G60" s="6" t="s">
        <v>475</v>
      </c>
      <c r="H60" s="6" t="s">
        <v>544</v>
      </c>
      <c r="I60" s="6" t="s">
        <v>721</v>
      </c>
      <c r="J60" s="6" t="s">
        <v>878</v>
      </c>
      <c r="K60" s="6" t="s">
        <v>994</v>
      </c>
      <c r="L60" s="16">
        <v>37503</v>
      </c>
      <c r="M60" s="16">
        <v>46113</v>
      </c>
      <c r="N60" s="6" t="s">
        <v>994</v>
      </c>
      <c r="O60" s="16">
        <v>37503</v>
      </c>
      <c r="P60" s="6" t="s">
        <v>1026</v>
      </c>
      <c r="Q60" s="6" t="s">
        <v>49</v>
      </c>
      <c r="R60" s="6" t="s">
        <v>49</v>
      </c>
      <c r="S60" s="6" t="s">
        <v>49</v>
      </c>
      <c r="T60" s="21" t="s">
        <v>49</v>
      </c>
      <c r="U60" s="6" t="s">
        <v>49</v>
      </c>
      <c r="V60" s="6" t="s">
        <v>49</v>
      </c>
      <c r="W60" s="6" t="s">
        <v>49</v>
      </c>
      <c r="X60" s="6" t="s">
        <v>49</v>
      </c>
      <c r="Y60" s="21" t="s">
        <v>49</v>
      </c>
      <c r="Z60" s="6" t="s">
        <v>49</v>
      </c>
      <c r="AA60" s="6" t="s">
        <v>49</v>
      </c>
      <c r="AB60" s="6" t="s">
        <v>49</v>
      </c>
      <c r="AC60" s="6" t="s">
        <v>49</v>
      </c>
      <c r="AD60" s="21" t="s">
        <v>49</v>
      </c>
      <c r="AE60" s="6" t="s">
        <v>49</v>
      </c>
      <c r="AF60" s="6" t="s">
        <v>49</v>
      </c>
      <c r="AG60" s="6" t="s">
        <v>49</v>
      </c>
      <c r="AH60" s="6" t="s">
        <v>1344</v>
      </c>
      <c r="AI60" s="6" t="s">
        <v>49</v>
      </c>
      <c r="AJ60" s="6" t="s">
        <v>1523</v>
      </c>
      <c r="AK60" s="6" t="s">
        <v>1549</v>
      </c>
      <c r="AL60" s="6" t="s">
        <v>1572</v>
      </c>
      <c r="AM60" s="6" t="s">
        <v>1617</v>
      </c>
      <c r="AN60" s="6" t="s">
        <v>544</v>
      </c>
      <c r="AO60" s="6" t="s">
        <v>1704</v>
      </c>
      <c r="AP60" s="6" t="s">
        <v>1344</v>
      </c>
      <c r="AQ60" s="6" t="s">
        <v>49</v>
      </c>
      <c r="AR60" s="6" t="s">
        <v>1523</v>
      </c>
      <c r="AS60" s="6" t="s">
        <v>1549</v>
      </c>
      <c r="AT60" s="6" t="s">
        <v>1572</v>
      </c>
      <c r="AU60" s="6" t="s">
        <v>1617</v>
      </c>
      <c r="AV60" s="6" t="s">
        <v>49</v>
      </c>
      <c r="AW60" s="6" t="s">
        <v>49</v>
      </c>
      <c r="AX60" s="6" t="s">
        <v>1898</v>
      </c>
      <c r="AY60" s="6" t="s">
        <v>2066</v>
      </c>
      <c r="AZ60" s="6" t="s">
        <v>2198</v>
      </c>
      <c r="BA60" s="6" t="s">
        <v>49</v>
      </c>
      <c r="BB60" s="24">
        <v>6</v>
      </c>
      <c r="BC60" s="26"/>
      <c r="BD60" s="26"/>
      <c r="BE60" s="26"/>
      <c r="BF60" s="26"/>
      <c r="BG60" s="26"/>
      <c r="BH60" s="26"/>
      <c r="BI60" s="26"/>
      <c r="BJ60" s="26"/>
      <c r="BK60" s="26"/>
      <c r="BL60" s="26"/>
      <c r="BM60" s="26"/>
      <c r="BN60" s="26"/>
      <c r="BO60" s="26"/>
      <c r="BP60" s="16">
        <v>45828</v>
      </c>
      <c r="BQ60" s="28" t="str">
        <f>HYPERLINK("https://organic.ams.usda.gov/Integrity//Certificate.aspx?cid=42&amp;nopid=6780000005")</f>
        <v>https://organic.ams.usda.gov/Integrity//Certificate.aspx?cid=42&amp;nopid=6780000005</v>
      </c>
    </row>
    <row r="61" spans="1:69" x14ac:dyDescent="0.3">
      <c r="A61" t="s">
        <v>3</v>
      </c>
      <c r="B61" s="6" t="s">
        <v>9</v>
      </c>
      <c r="C61" s="6" t="s">
        <v>32</v>
      </c>
      <c r="D61" s="6" t="s">
        <v>54</v>
      </c>
      <c r="E61" s="10" t="s">
        <v>130</v>
      </c>
      <c r="F61" s="6" t="s">
        <v>329</v>
      </c>
      <c r="G61" s="6" t="s">
        <v>49</v>
      </c>
      <c r="H61" s="6" t="s">
        <v>545</v>
      </c>
      <c r="I61" s="6" t="s">
        <v>722</v>
      </c>
      <c r="J61" s="6" t="s">
        <v>879</v>
      </c>
      <c r="K61" s="6" t="s">
        <v>994</v>
      </c>
      <c r="L61" s="16">
        <v>44585</v>
      </c>
      <c r="M61" s="16">
        <v>46266</v>
      </c>
      <c r="N61" s="6" t="s">
        <v>49</v>
      </c>
      <c r="O61" s="21" t="s">
        <v>49</v>
      </c>
      <c r="P61" s="6" t="s">
        <v>49</v>
      </c>
      <c r="Q61" s="6" t="s">
        <v>49</v>
      </c>
      <c r="R61" s="6" t="s">
        <v>49</v>
      </c>
      <c r="S61" s="6" t="s">
        <v>49</v>
      </c>
      <c r="T61" s="21" t="s">
        <v>49</v>
      </c>
      <c r="U61" s="6" t="s">
        <v>49</v>
      </c>
      <c r="V61" s="6" t="s">
        <v>49</v>
      </c>
      <c r="W61" s="6" t="s">
        <v>49</v>
      </c>
      <c r="X61" s="6" t="s">
        <v>49</v>
      </c>
      <c r="Y61" s="21" t="s">
        <v>49</v>
      </c>
      <c r="Z61" s="6" t="s">
        <v>49</v>
      </c>
      <c r="AA61" s="6" t="s">
        <v>49</v>
      </c>
      <c r="AB61" s="6" t="s">
        <v>49</v>
      </c>
      <c r="AC61" s="6" t="s">
        <v>994</v>
      </c>
      <c r="AD61" s="16">
        <v>44585</v>
      </c>
      <c r="AE61" s="6" t="s">
        <v>1162</v>
      </c>
      <c r="AF61" s="6" t="s">
        <v>49</v>
      </c>
      <c r="AG61" s="6" t="s">
        <v>1260</v>
      </c>
      <c r="AH61" s="6" t="s">
        <v>1345</v>
      </c>
      <c r="AI61" s="6" t="s">
        <v>1478</v>
      </c>
      <c r="AJ61" s="6" t="s">
        <v>1524</v>
      </c>
      <c r="AK61" s="6" t="s">
        <v>1549</v>
      </c>
      <c r="AL61" s="6" t="s">
        <v>1572</v>
      </c>
      <c r="AM61" s="6" t="s">
        <v>1618</v>
      </c>
      <c r="AN61" s="6" t="s">
        <v>544</v>
      </c>
      <c r="AO61" s="6" t="s">
        <v>1704</v>
      </c>
      <c r="AP61" s="6" t="s">
        <v>1345</v>
      </c>
      <c r="AQ61" s="6" t="s">
        <v>1478</v>
      </c>
      <c r="AR61" s="6" t="s">
        <v>1524</v>
      </c>
      <c r="AS61" s="6" t="s">
        <v>1549</v>
      </c>
      <c r="AT61" s="6" t="s">
        <v>1572</v>
      </c>
      <c r="AU61" s="6" t="s">
        <v>1618</v>
      </c>
      <c r="AV61" s="6" t="s">
        <v>49</v>
      </c>
      <c r="AW61" s="6" t="s">
        <v>49</v>
      </c>
      <c r="AX61" s="6" t="s">
        <v>1899</v>
      </c>
      <c r="AY61" s="6" t="s">
        <v>2067</v>
      </c>
      <c r="AZ61" s="6" t="s">
        <v>2199</v>
      </c>
      <c r="BA61" s="6" t="s">
        <v>49</v>
      </c>
      <c r="BB61" s="6" t="s">
        <v>49</v>
      </c>
      <c r="BC61" s="26"/>
      <c r="BD61" s="26"/>
      <c r="BE61" s="26"/>
      <c r="BF61" s="26"/>
      <c r="BG61" s="26"/>
      <c r="BH61" s="26"/>
      <c r="BI61" s="26"/>
      <c r="BJ61" s="26"/>
      <c r="BK61" s="26"/>
      <c r="BL61" s="26"/>
      <c r="BM61" s="26"/>
      <c r="BN61" s="26"/>
      <c r="BO61" s="26"/>
      <c r="BP61" s="16">
        <v>46153</v>
      </c>
      <c r="BQ61" s="28" t="str">
        <f>HYPERLINK("https://organic.ams.usda.gov/Integrity//Certificate.aspx?cid=71&amp;nopid=5520639390")</f>
        <v>https://organic.ams.usda.gov/Integrity//Certificate.aspx?cid=71&amp;nopid=5520639390</v>
      </c>
    </row>
    <row r="62" spans="1:69" x14ac:dyDescent="0.3">
      <c r="A62" t="s">
        <v>3</v>
      </c>
      <c r="B62" s="6" t="s">
        <v>6</v>
      </c>
      <c r="C62" s="6" t="s">
        <v>29</v>
      </c>
      <c r="D62" s="6" t="s">
        <v>51</v>
      </c>
      <c r="E62" s="10" t="s">
        <v>131</v>
      </c>
      <c r="F62" s="6" t="s">
        <v>330</v>
      </c>
      <c r="G62" s="6" t="s">
        <v>49</v>
      </c>
      <c r="H62" s="6" t="s">
        <v>546</v>
      </c>
      <c r="I62" s="6" t="s">
        <v>723</v>
      </c>
      <c r="J62" s="6" t="s">
        <v>880</v>
      </c>
      <c r="K62" s="6" t="s">
        <v>994</v>
      </c>
      <c r="L62" s="16">
        <v>40909</v>
      </c>
      <c r="M62" s="16">
        <v>46113</v>
      </c>
      <c r="N62" s="6" t="s">
        <v>994</v>
      </c>
      <c r="O62" s="16">
        <v>40909</v>
      </c>
      <c r="P62" s="6" t="s">
        <v>1027</v>
      </c>
      <c r="Q62" s="6" t="s">
        <v>49</v>
      </c>
      <c r="R62" s="6" t="s">
        <v>49</v>
      </c>
      <c r="S62" s="6" t="s">
        <v>1092</v>
      </c>
      <c r="T62" s="16">
        <v>45378</v>
      </c>
      <c r="U62" s="6" t="s">
        <v>49</v>
      </c>
      <c r="V62" s="6" t="s">
        <v>49</v>
      </c>
      <c r="W62" s="6" t="s">
        <v>49</v>
      </c>
      <c r="X62" s="6" t="s">
        <v>49</v>
      </c>
      <c r="Y62" s="21" t="s">
        <v>49</v>
      </c>
      <c r="Z62" s="6" t="s">
        <v>49</v>
      </c>
      <c r="AA62" s="6" t="s">
        <v>49</v>
      </c>
      <c r="AB62" s="6" t="s">
        <v>49</v>
      </c>
      <c r="AC62" s="6" t="s">
        <v>1092</v>
      </c>
      <c r="AD62" s="16">
        <v>45378</v>
      </c>
      <c r="AE62" s="6" t="s">
        <v>49</v>
      </c>
      <c r="AF62" s="6" t="s">
        <v>49</v>
      </c>
      <c r="AG62" s="6" t="s">
        <v>49</v>
      </c>
      <c r="AH62" s="6" t="s">
        <v>1346</v>
      </c>
      <c r="AI62" s="6" t="s">
        <v>49</v>
      </c>
      <c r="AJ62" s="6" t="s">
        <v>1511</v>
      </c>
      <c r="AK62" s="6" t="s">
        <v>1549</v>
      </c>
      <c r="AL62" s="6" t="s">
        <v>1572</v>
      </c>
      <c r="AM62" s="6" t="s">
        <v>1619</v>
      </c>
      <c r="AN62" s="6" t="s">
        <v>1690</v>
      </c>
      <c r="AO62" s="6" t="s">
        <v>1710</v>
      </c>
      <c r="AP62" s="6" t="s">
        <v>1346</v>
      </c>
      <c r="AQ62" s="6" t="s">
        <v>49</v>
      </c>
      <c r="AR62" s="6" t="s">
        <v>1511</v>
      </c>
      <c r="AS62" s="6" t="s">
        <v>1549</v>
      </c>
      <c r="AT62" s="6" t="s">
        <v>1572</v>
      </c>
      <c r="AU62" s="6" t="s">
        <v>1619</v>
      </c>
      <c r="AV62" s="6" t="s">
        <v>49</v>
      </c>
      <c r="AW62" s="6" t="s">
        <v>49</v>
      </c>
      <c r="AX62" s="6" t="s">
        <v>1900</v>
      </c>
      <c r="AY62" s="6" t="s">
        <v>2068</v>
      </c>
      <c r="AZ62" s="6" t="s">
        <v>49</v>
      </c>
      <c r="BA62" s="6" t="s">
        <v>49</v>
      </c>
      <c r="BB62" s="24">
        <v>123</v>
      </c>
      <c r="BC62" s="26"/>
      <c r="BD62" s="26"/>
      <c r="BE62" s="26"/>
      <c r="BF62" s="26"/>
      <c r="BG62" s="26"/>
      <c r="BH62" s="26"/>
      <c r="BI62" s="26"/>
      <c r="BJ62" s="26"/>
      <c r="BK62" s="26"/>
      <c r="BL62" s="26"/>
      <c r="BM62" s="26"/>
      <c r="BN62" s="26"/>
      <c r="BO62" s="26"/>
      <c r="BP62" s="16">
        <v>45859</v>
      </c>
      <c r="BQ62" s="28" t="str">
        <f>HYPERLINK("https://organic.ams.usda.gov/Integrity//Certificate.aspx?cid=42&amp;nopid=6780000206")</f>
        <v>https://organic.ams.usda.gov/Integrity//Certificate.aspx?cid=42&amp;nopid=6780000206</v>
      </c>
    </row>
    <row r="63" spans="1:69" x14ac:dyDescent="0.3">
      <c r="A63" t="s">
        <v>3</v>
      </c>
      <c r="B63" s="6" t="s">
        <v>9</v>
      </c>
      <c r="C63" s="6" t="s">
        <v>32</v>
      </c>
      <c r="D63" s="6" t="s">
        <v>54</v>
      </c>
      <c r="E63" s="10" t="s">
        <v>132</v>
      </c>
      <c r="F63" s="6" t="s">
        <v>331</v>
      </c>
      <c r="G63" s="6" t="s">
        <v>49</v>
      </c>
      <c r="H63" s="6" t="s">
        <v>547</v>
      </c>
      <c r="I63" s="6" t="s">
        <v>724</v>
      </c>
      <c r="J63" s="6" t="s">
        <v>881</v>
      </c>
      <c r="K63" s="6" t="s">
        <v>994</v>
      </c>
      <c r="L63" s="16">
        <v>39321</v>
      </c>
      <c r="M63" s="16">
        <v>46114</v>
      </c>
      <c r="N63" s="6" t="s">
        <v>49</v>
      </c>
      <c r="O63" s="21" t="s">
        <v>49</v>
      </c>
      <c r="P63" s="6" t="s">
        <v>49</v>
      </c>
      <c r="Q63" s="6" t="s">
        <v>49</v>
      </c>
      <c r="R63" s="6" t="s">
        <v>49</v>
      </c>
      <c r="S63" s="6" t="s">
        <v>49</v>
      </c>
      <c r="T63" s="21" t="s">
        <v>49</v>
      </c>
      <c r="U63" s="6" t="s">
        <v>49</v>
      </c>
      <c r="V63" s="6" t="s">
        <v>49</v>
      </c>
      <c r="W63" s="6" t="s">
        <v>49</v>
      </c>
      <c r="X63" s="6" t="s">
        <v>49</v>
      </c>
      <c r="Y63" s="21" t="s">
        <v>49</v>
      </c>
      <c r="Z63" s="6" t="s">
        <v>49</v>
      </c>
      <c r="AA63" s="6" t="s">
        <v>49</v>
      </c>
      <c r="AB63" s="6" t="s">
        <v>49</v>
      </c>
      <c r="AC63" s="6" t="s">
        <v>994</v>
      </c>
      <c r="AD63" s="16">
        <v>39321</v>
      </c>
      <c r="AE63" s="6" t="s">
        <v>1163</v>
      </c>
      <c r="AF63" s="6" t="s">
        <v>49</v>
      </c>
      <c r="AG63" s="6" t="s">
        <v>1261</v>
      </c>
      <c r="AH63" s="6" t="s">
        <v>1347</v>
      </c>
      <c r="AI63" s="6" t="s">
        <v>49</v>
      </c>
      <c r="AJ63" s="6" t="s">
        <v>1512</v>
      </c>
      <c r="AK63" s="6" t="s">
        <v>1549</v>
      </c>
      <c r="AL63" s="6" t="s">
        <v>1572</v>
      </c>
      <c r="AM63" s="6" t="s">
        <v>1620</v>
      </c>
      <c r="AN63" s="6" t="s">
        <v>1693</v>
      </c>
      <c r="AO63" s="6" t="s">
        <v>1714</v>
      </c>
      <c r="AP63" s="6" t="s">
        <v>1347</v>
      </c>
      <c r="AQ63" s="6" t="s">
        <v>49</v>
      </c>
      <c r="AR63" s="6" t="s">
        <v>1512</v>
      </c>
      <c r="AS63" s="6" t="s">
        <v>1549</v>
      </c>
      <c r="AT63" s="6" t="s">
        <v>1572</v>
      </c>
      <c r="AU63" s="6" t="s">
        <v>1620</v>
      </c>
      <c r="AV63" s="6" t="s">
        <v>49</v>
      </c>
      <c r="AW63" s="6" t="s">
        <v>49</v>
      </c>
      <c r="AX63" s="6" t="s">
        <v>1901</v>
      </c>
      <c r="AY63" s="6" t="s">
        <v>2069</v>
      </c>
      <c r="AZ63" s="6" t="s">
        <v>49</v>
      </c>
      <c r="BA63" s="6" t="s">
        <v>49</v>
      </c>
      <c r="BB63" s="6" t="s">
        <v>49</v>
      </c>
      <c r="BC63" s="26"/>
      <c r="BD63" s="26"/>
      <c r="BE63" s="26"/>
      <c r="BF63" s="26"/>
      <c r="BG63" s="26"/>
      <c r="BH63" s="26"/>
      <c r="BI63" s="26"/>
      <c r="BJ63" s="26"/>
      <c r="BK63" s="26"/>
      <c r="BL63" s="26"/>
      <c r="BM63" s="26"/>
      <c r="BN63" s="26"/>
      <c r="BO63" s="26"/>
      <c r="BP63" s="16">
        <v>46153</v>
      </c>
      <c r="BQ63" s="28" t="str">
        <f>HYPERLINK("https://organic.ams.usda.gov/Integrity//Certificate.aspx?cid=71&amp;nopid=5520030160")</f>
        <v>https://organic.ams.usda.gov/Integrity//Certificate.aspx?cid=71&amp;nopid=5520030160</v>
      </c>
    </row>
    <row r="64" spans="1:69" x14ac:dyDescent="0.3">
      <c r="A64" t="s">
        <v>3</v>
      </c>
      <c r="B64" s="6" t="s">
        <v>6</v>
      </c>
      <c r="C64" s="6" t="s">
        <v>29</v>
      </c>
      <c r="D64" s="6" t="s">
        <v>51</v>
      </c>
      <c r="E64" s="10" t="s">
        <v>133</v>
      </c>
      <c r="F64" s="6" t="s">
        <v>332</v>
      </c>
      <c r="G64" s="6" t="s">
        <v>49</v>
      </c>
      <c r="H64" s="6" t="s">
        <v>548</v>
      </c>
      <c r="I64" s="6" t="s">
        <v>725</v>
      </c>
      <c r="J64" s="6" t="s">
        <v>882</v>
      </c>
      <c r="K64" s="6" t="s">
        <v>994</v>
      </c>
      <c r="L64" s="16">
        <v>45828</v>
      </c>
      <c r="M64" s="16">
        <v>46113</v>
      </c>
      <c r="N64" s="6" t="s">
        <v>994</v>
      </c>
      <c r="O64" s="16">
        <v>45828</v>
      </c>
      <c r="P64" s="6" t="s">
        <v>1028</v>
      </c>
      <c r="Q64" s="6" t="s">
        <v>49</v>
      </c>
      <c r="R64" s="6" t="s">
        <v>49</v>
      </c>
      <c r="S64" s="6" t="s">
        <v>994</v>
      </c>
      <c r="T64" s="16">
        <v>45828</v>
      </c>
      <c r="U64" s="6" t="s">
        <v>1105</v>
      </c>
      <c r="V64" s="6" t="s">
        <v>49</v>
      </c>
      <c r="W64" s="6" t="s">
        <v>49</v>
      </c>
      <c r="X64" s="6" t="s">
        <v>49</v>
      </c>
      <c r="Y64" s="21" t="s">
        <v>49</v>
      </c>
      <c r="Z64" s="6" t="s">
        <v>49</v>
      </c>
      <c r="AA64" s="6" t="s">
        <v>49</v>
      </c>
      <c r="AB64" s="6" t="s">
        <v>49</v>
      </c>
      <c r="AC64" s="6" t="s">
        <v>994</v>
      </c>
      <c r="AD64" s="16">
        <v>45828</v>
      </c>
      <c r="AE64" s="6" t="s">
        <v>1164</v>
      </c>
      <c r="AF64" s="6" t="s">
        <v>49</v>
      </c>
      <c r="AG64" s="6" t="s">
        <v>49</v>
      </c>
      <c r="AH64" s="6" t="s">
        <v>1348</v>
      </c>
      <c r="AI64" s="6" t="s">
        <v>49</v>
      </c>
      <c r="AJ64" s="6" t="s">
        <v>1512</v>
      </c>
      <c r="AK64" s="6" t="s">
        <v>1549</v>
      </c>
      <c r="AL64" s="6" t="s">
        <v>1572</v>
      </c>
      <c r="AM64" s="6" t="s">
        <v>1602</v>
      </c>
      <c r="AN64" s="6" t="s">
        <v>49</v>
      </c>
      <c r="AO64" s="6" t="s">
        <v>49</v>
      </c>
      <c r="AP64" s="6" t="s">
        <v>1348</v>
      </c>
      <c r="AQ64" s="6" t="s">
        <v>49</v>
      </c>
      <c r="AR64" s="6" t="s">
        <v>1512</v>
      </c>
      <c r="AS64" s="6" t="s">
        <v>1549</v>
      </c>
      <c r="AT64" s="6" t="s">
        <v>1572</v>
      </c>
      <c r="AU64" s="6" t="s">
        <v>1602</v>
      </c>
      <c r="AV64" s="6" t="s">
        <v>49</v>
      </c>
      <c r="AW64" s="6" t="s">
        <v>49</v>
      </c>
      <c r="AX64" s="6" t="s">
        <v>1902</v>
      </c>
      <c r="AY64" s="6" t="s">
        <v>2070</v>
      </c>
      <c r="AZ64" s="6" t="s">
        <v>49</v>
      </c>
      <c r="BA64" s="6" t="s">
        <v>49</v>
      </c>
      <c r="BB64" s="24">
        <v>16</v>
      </c>
      <c r="BC64" s="26"/>
      <c r="BD64" s="26"/>
      <c r="BE64" s="26"/>
      <c r="BF64" s="26"/>
      <c r="BG64" s="26"/>
      <c r="BH64" s="26"/>
      <c r="BI64" s="26"/>
      <c r="BJ64" s="26"/>
      <c r="BK64" s="26"/>
      <c r="BL64" s="26"/>
      <c r="BM64" s="26"/>
      <c r="BN64" s="26"/>
      <c r="BO64" s="26"/>
      <c r="BP64" s="16">
        <v>45828</v>
      </c>
      <c r="BQ64" s="28" t="str">
        <f>HYPERLINK("https://organic.ams.usda.gov/Integrity//Certificate.aspx?cid=42&amp;nopid=6780000331")</f>
        <v>https://organic.ams.usda.gov/Integrity//Certificate.aspx?cid=42&amp;nopid=6780000331</v>
      </c>
    </row>
    <row r="65" spans="1:69" x14ac:dyDescent="0.3">
      <c r="A65" t="s">
        <v>3</v>
      </c>
      <c r="B65" s="6" t="s">
        <v>20</v>
      </c>
      <c r="C65" s="6" t="s">
        <v>43</v>
      </c>
      <c r="D65" s="6" t="s">
        <v>65</v>
      </c>
      <c r="E65" s="10" t="s">
        <v>134</v>
      </c>
      <c r="F65" s="6" t="s">
        <v>333</v>
      </c>
      <c r="G65" s="6" t="s">
        <v>49</v>
      </c>
      <c r="H65" s="6" t="s">
        <v>134</v>
      </c>
      <c r="I65" s="6" t="s">
        <v>726</v>
      </c>
      <c r="J65" s="6" t="s">
        <v>883</v>
      </c>
      <c r="K65" s="6" t="s">
        <v>994</v>
      </c>
      <c r="L65" s="16">
        <v>45720</v>
      </c>
      <c r="M65" s="16">
        <v>46068</v>
      </c>
      <c r="N65" s="6" t="s">
        <v>49</v>
      </c>
      <c r="O65" s="21" t="s">
        <v>49</v>
      </c>
      <c r="P65" s="6" t="s">
        <v>49</v>
      </c>
      <c r="Q65" s="6" t="s">
        <v>49</v>
      </c>
      <c r="R65" s="6" t="s">
        <v>49</v>
      </c>
      <c r="S65" s="6" t="s">
        <v>49</v>
      </c>
      <c r="T65" s="21" t="s">
        <v>49</v>
      </c>
      <c r="U65" s="6" t="s">
        <v>49</v>
      </c>
      <c r="V65" s="6" t="s">
        <v>49</v>
      </c>
      <c r="W65" s="6" t="s">
        <v>49</v>
      </c>
      <c r="X65" s="6" t="s">
        <v>49</v>
      </c>
      <c r="Y65" s="21" t="s">
        <v>49</v>
      </c>
      <c r="Z65" s="6" t="s">
        <v>49</v>
      </c>
      <c r="AA65" s="6" t="s">
        <v>49</v>
      </c>
      <c r="AB65" s="6" t="s">
        <v>49</v>
      </c>
      <c r="AC65" s="6" t="s">
        <v>994</v>
      </c>
      <c r="AD65" s="16">
        <v>45720</v>
      </c>
      <c r="AE65" s="6" t="s">
        <v>1165</v>
      </c>
      <c r="AF65" s="6" t="s">
        <v>49</v>
      </c>
      <c r="AG65" s="6" t="s">
        <v>49</v>
      </c>
      <c r="AH65" s="6" t="s">
        <v>1349</v>
      </c>
      <c r="AI65" s="6" t="s">
        <v>49</v>
      </c>
      <c r="AJ65" s="6" t="s">
        <v>1516</v>
      </c>
      <c r="AK65" s="6" t="s">
        <v>1549</v>
      </c>
      <c r="AL65" s="6" t="s">
        <v>1572</v>
      </c>
      <c r="AM65" s="6" t="s">
        <v>1621</v>
      </c>
      <c r="AN65" s="6" t="s">
        <v>49</v>
      </c>
      <c r="AO65" s="6" t="s">
        <v>49</v>
      </c>
      <c r="AP65" s="6" t="s">
        <v>1349</v>
      </c>
      <c r="AQ65" s="6" t="s">
        <v>49</v>
      </c>
      <c r="AR65" s="6" t="s">
        <v>1516</v>
      </c>
      <c r="AS65" s="6" t="s">
        <v>1549</v>
      </c>
      <c r="AT65" s="6" t="s">
        <v>1572</v>
      </c>
      <c r="AU65" s="6" t="s">
        <v>1621</v>
      </c>
      <c r="AV65" s="6" t="s">
        <v>49</v>
      </c>
      <c r="AW65" s="6" t="s">
        <v>49</v>
      </c>
      <c r="AX65" s="6" t="s">
        <v>1903</v>
      </c>
      <c r="AY65" s="6" t="s">
        <v>2071</v>
      </c>
      <c r="AZ65" s="6" t="s">
        <v>2200</v>
      </c>
      <c r="BA65" s="6" t="s">
        <v>49</v>
      </c>
      <c r="BB65" s="6" t="s">
        <v>49</v>
      </c>
      <c r="BC65" s="26"/>
      <c r="BD65" s="26"/>
      <c r="BE65" s="26"/>
      <c r="BF65" s="26"/>
      <c r="BG65" s="26" t="s">
        <v>2277</v>
      </c>
      <c r="BH65" s="26"/>
      <c r="BI65" s="26"/>
      <c r="BJ65" s="26"/>
      <c r="BK65" s="26"/>
      <c r="BL65" s="26"/>
      <c r="BM65" s="26"/>
      <c r="BN65" s="26"/>
      <c r="BO65" s="26"/>
      <c r="BP65" s="16">
        <v>46070</v>
      </c>
      <c r="BQ65" s="28" t="str">
        <f>HYPERLINK("https://organic.ams.usda.gov/Integrity//Certificate.aspx?cid=8&amp;nopid=2202501300")</f>
        <v>https://organic.ams.usda.gov/Integrity//Certificate.aspx?cid=8&amp;nopid=2202501300</v>
      </c>
    </row>
    <row r="66" spans="1:69" x14ac:dyDescent="0.3">
      <c r="A66" t="s">
        <v>3</v>
      </c>
      <c r="B66" s="6" t="s">
        <v>20</v>
      </c>
      <c r="C66" s="6" t="s">
        <v>43</v>
      </c>
      <c r="D66" s="6" t="s">
        <v>65</v>
      </c>
      <c r="E66" s="10" t="s">
        <v>135</v>
      </c>
      <c r="F66" s="6" t="s">
        <v>334</v>
      </c>
      <c r="G66" s="6" t="s">
        <v>49</v>
      </c>
      <c r="H66" s="6" t="s">
        <v>135</v>
      </c>
      <c r="I66" s="6" t="s">
        <v>727</v>
      </c>
      <c r="J66" s="6" t="s">
        <v>884</v>
      </c>
      <c r="K66" s="6" t="s">
        <v>994</v>
      </c>
      <c r="L66" s="16">
        <v>43691</v>
      </c>
      <c r="M66" s="16">
        <v>46539</v>
      </c>
      <c r="N66" s="6" t="s">
        <v>49</v>
      </c>
      <c r="O66" s="21" t="s">
        <v>49</v>
      </c>
      <c r="P66" s="6" t="s">
        <v>49</v>
      </c>
      <c r="Q66" s="6" t="s">
        <v>49</v>
      </c>
      <c r="R66" s="6" t="s">
        <v>49</v>
      </c>
      <c r="S66" s="6" t="s">
        <v>49</v>
      </c>
      <c r="T66" s="21" t="s">
        <v>49</v>
      </c>
      <c r="U66" s="6" t="s">
        <v>49</v>
      </c>
      <c r="V66" s="6" t="s">
        <v>49</v>
      </c>
      <c r="W66" s="6" t="s">
        <v>49</v>
      </c>
      <c r="X66" s="6" t="s">
        <v>49</v>
      </c>
      <c r="Y66" s="21" t="s">
        <v>49</v>
      </c>
      <c r="Z66" s="6" t="s">
        <v>49</v>
      </c>
      <c r="AA66" s="6" t="s">
        <v>49</v>
      </c>
      <c r="AB66" s="6" t="s">
        <v>49</v>
      </c>
      <c r="AC66" s="6" t="s">
        <v>994</v>
      </c>
      <c r="AD66" s="16">
        <v>43691</v>
      </c>
      <c r="AE66" s="6" t="s">
        <v>1166</v>
      </c>
      <c r="AF66" s="6" t="s">
        <v>49</v>
      </c>
      <c r="AG66" s="6" t="s">
        <v>49</v>
      </c>
      <c r="AH66" s="6" t="s">
        <v>1350</v>
      </c>
      <c r="AI66" s="6" t="s">
        <v>49</v>
      </c>
      <c r="AJ66" s="6" t="s">
        <v>1488</v>
      </c>
      <c r="AK66" s="6" t="s">
        <v>1549</v>
      </c>
      <c r="AL66" s="6" t="s">
        <v>1572</v>
      </c>
      <c r="AM66" s="6" t="s">
        <v>1607</v>
      </c>
      <c r="AN66" s="6" t="s">
        <v>1691</v>
      </c>
      <c r="AO66" s="6" t="s">
        <v>1712</v>
      </c>
      <c r="AP66" s="6" t="s">
        <v>1350</v>
      </c>
      <c r="AQ66" s="6" t="s">
        <v>49</v>
      </c>
      <c r="AR66" s="6" t="s">
        <v>1488</v>
      </c>
      <c r="AS66" s="6" t="s">
        <v>1549</v>
      </c>
      <c r="AT66" s="6" t="s">
        <v>1572</v>
      </c>
      <c r="AU66" s="6" t="s">
        <v>1607</v>
      </c>
      <c r="AV66" s="6" t="s">
        <v>49</v>
      </c>
      <c r="AW66" s="6" t="s">
        <v>49</v>
      </c>
      <c r="AX66" s="6" t="s">
        <v>1904</v>
      </c>
      <c r="AY66" s="6" t="s">
        <v>2072</v>
      </c>
      <c r="AZ66" s="6" t="s">
        <v>2201</v>
      </c>
      <c r="BA66" s="6" t="s">
        <v>49</v>
      </c>
      <c r="BB66" s="6" t="s">
        <v>49</v>
      </c>
      <c r="BC66" s="26"/>
      <c r="BD66" s="26"/>
      <c r="BE66" s="26"/>
      <c r="BF66" s="26"/>
      <c r="BG66" s="26"/>
      <c r="BH66" s="26"/>
      <c r="BI66" s="26"/>
      <c r="BJ66" s="26"/>
      <c r="BK66" s="26"/>
      <c r="BL66" s="26"/>
      <c r="BM66" s="26"/>
      <c r="BN66" s="26"/>
      <c r="BO66" s="26"/>
      <c r="BP66" s="16">
        <v>46141</v>
      </c>
      <c r="BQ66" s="28" t="str">
        <f>HYPERLINK("https://organic.ams.usda.gov/Integrity//Certificate.aspx?cid=8&amp;nopid=2201905700")</f>
        <v>https://organic.ams.usda.gov/Integrity//Certificate.aspx?cid=8&amp;nopid=2201905700</v>
      </c>
    </row>
    <row r="67" spans="1:69" x14ac:dyDescent="0.3">
      <c r="A67" t="s">
        <v>3</v>
      </c>
      <c r="B67" s="6" t="s">
        <v>6</v>
      </c>
      <c r="C67" s="6" t="s">
        <v>29</v>
      </c>
      <c r="D67" s="6" t="s">
        <v>51</v>
      </c>
      <c r="E67" s="10" t="s">
        <v>136</v>
      </c>
      <c r="F67" s="6" t="s">
        <v>335</v>
      </c>
      <c r="G67" s="6" t="s">
        <v>49</v>
      </c>
      <c r="H67" s="6" t="s">
        <v>549</v>
      </c>
      <c r="I67" s="6" t="s">
        <v>728</v>
      </c>
      <c r="J67" s="6" t="s">
        <v>885</v>
      </c>
      <c r="K67" s="6" t="s">
        <v>994</v>
      </c>
      <c r="L67" s="16">
        <v>46142</v>
      </c>
      <c r="M67" s="16">
        <v>46478</v>
      </c>
      <c r="N67" s="6" t="s">
        <v>994</v>
      </c>
      <c r="O67" s="16">
        <v>46142</v>
      </c>
      <c r="P67" s="6" t="s">
        <v>1006</v>
      </c>
      <c r="Q67" s="6" t="s">
        <v>49</v>
      </c>
      <c r="R67" s="6" t="s">
        <v>49</v>
      </c>
      <c r="S67" s="6" t="s">
        <v>49</v>
      </c>
      <c r="T67" s="21" t="s">
        <v>49</v>
      </c>
      <c r="U67" s="6" t="s">
        <v>49</v>
      </c>
      <c r="V67" s="6" t="s">
        <v>49</v>
      </c>
      <c r="W67" s="6" t="s">
        <v>49</v>
      </c>
      <c r="X67" s="6" t="s">
        <v>49</v>
      </c>
      <c r="Y67" s="21" t="s">
        <v>49</v>
      </c>
      <c r="Z67" s="6" t="s">
        <v>49</v>
      </c>
      <c r="AA67" s="6" t="s">
        <v>49</v>
      </c>
      <c r="AB67" s="6" t="s">
        <v>49</v>
      </c>
      <c r="AC67" s="6" t="s">
        <v>49</v>
      </c>
      <c r="AD67" s="21" t="s">
        <v>49</v>
      </c>
      <c r="AE67" s="6" t="s">
        <v>49</v>
      </c>
      <c r="AF67" s="6" t="s">
        <v>49</v>
      </c>
      <c r="AG67" s="6" t="s">
        <v>49</v>
      </c>
      <c r="AH67" s="6" t="s">
        <v>1351</v>
      </c>
      <c r="AI67" s="6" t="s">
        <v>49</v>
      </c>
      <c r="AJ67" s="6" t="s">
        <v>1513</v>
      </c>
      <c r="AK67" s="6" t="s">
        <v>1549</v>
      </c>
      <c r="AL67" s="6" t="s">
        <v>1572</v>
      </c>
      <c r="AM67" s="6" t="s">
        <v>1603</v>
      </c>
      <c r="AN67" s="6" t="s">
        <v>49</v>
      </c>
      <c r="AO67" s="6" t="s">
        <v>49</v>
      </c>
      <c r="AP67" s="6" t="s">
        <v>1351</v>
      </c>
      <c r="AQ67" s="6" t="s">
        <v>49</v>
      </c>
      <c r="AR67" s="6" t="s">
        <v>1513</v>
      </c>
      <c r="AS67" s="6" t="s">
        <v>1549</v>
      </c>
      <c r="AT67" s="6" t="s">
        <v>1572</v>
      </c>
      <c r="AU67" s="6" t="s">
        <v>1603</v>
      </c>
      <c r="AV67" s="6" t="s">
        <v>49</v>
      </c>
      <c r="AW67" s="6" t="s">
        <v>49</v>
      </c>
      <c r="AX67" s="6" t="s">
        <v>1905</v>
      </c>
      <c r="AY67" s="6" t="s">
        <v>2073</v>
      </c>
      <c r="AZ67" s="6" t="s">
        <v>49</v>
      </c>
      <c r="BA67" s="6" t="s">
        <v>49</v>
      </c>
      <c r="BB67" s="24">
        <v>23</v>
      </c>
      <c r="BC67" s="26"/>
      <c r="BD67" s="26"/>
      <c r="BE67" s="26"/>
      <c r="BF67" s="26"/>
      <c r="BG67" s="26"/>
      <c r="BH67" s="26"/>
      <c r="BI67" s="26"/>
      <c r="BJ67" s="26"/>
      <c r="BK67" s="26"/>
      <c r="BL67" s="26"/>
      <c r="BM67" s="26"/>
      <c r="BN67" s="26"/>
      <c r="BO67" s="26"/>
      <c r="BP67" s="16">
        <v>46142</v>
      </c>
      <c r="BQ67" s="28" t="str">
        <f>HYPERLINK("https://organic.ams.usda.gov/Integrity//Certificate.aspx?cid=42&amp;nopid=6780000340")</f>
        <v>https://organic.ams.usda.gov/Integrity//Certificate.aspx?cid=42&amp;nopid=6780000340</v>
      </c>
    </row>
    <row r="68" spans="1:69" x14ac:dyDescent="0.3">
      <c r="A68" t="s">
        <v>3</v>
      </c>
      <c r="B68" s="6" t="s">
        <v>6</v>
      </c>
      <c r="C68" s="6" t="s">
        <v>29</v>
      </c>
      <c r="D68" s="6" t="s">
        <v>51</v>
      </c>
      <c r="E68" s="10" t="s">
        <v>137</v>
      </c>
      <c r="F68" s="6" t="s">
        <v>336</v>
      </c>
      <c r="G68" s="6" t="s">
        <v>49</v>
      </c>
      <c r="H68" s="6" t="s">
        <v>550</v>
      </c>
      <c r="I68" s="6" t="s">
        <v>729</v>
      </c>
      <c r="J68" s="6" t="s">
        <v>886</v>
      </c>
      <c r="K68" s="6" t="s">
        <v>994</v>
      </c>
      <c r="L68" s="16">
        <v>39448</v>
      </c>
      <c r="M68" s="16">
        <v>46478</v>
      </c>
      <c r="N68" s="6" t="s">
        <v>994</v>
      </c>
      <c r="O68" s="16">
        <v>39448</v>
      </c>
      <c r="P68" s="6" t="s">
        <v>1029</v>
      </c>
      <c r="Q68" s="6" t="s">
        <v>49</v>
      </c>
      <c r="R68" s="6" t="s">
        <v>49</v>
      </c>
      <c r="S68" s="6" t="s">
        <v>49</v>
      </c>
      <c r="T68" s="21" t="s">
        <v>49</v>
      </c>
      <c r="U68" s="6" t="s">
        <v>49</v>
      </c>
      <c r="V68" s="6" t="s">
        <v>49</v>
      </c>
      <c r="W68" s="6" t="s">
        <v>49</v>
      </c>
      <c r="X68" s="6" t="s">
        <v>49</v>
      </c>
      <c r="Y68" s="21" t="s">
        <v>49</v>
      </c>
      <c r="Z68" s="6" t="s">
        <v>49</v>
      </c>
      <c r="AA68" s="6" t="s">
        <v>49</v>
      </c>
      <c r="AB68" s="6" t="s">
        <v>49</v>
      </c>
      <c r="AC68" s="6" t="s">
        <v>49</v>
      </c>
      <c r="AD68" s="21" t="s">
        <v>49</v>
      </c>
      <c r="AE68" s="6" t="s">
        <v>49</v>
      </c>
      <c r="AF68" s="6" t="s">
        <v>49</v>
      </c>
      <c r="AG68" s="6" t="s">
        <v>49</v>
      </c>
      <c r="AH68" s="6" t="s">
        <v>1352</v>
      </c>
      <c r="AI68" s="6" t="s">
        <v>49</v>
      </c>
      <c r="AJ68" s="6" t="s">
        <v>1525</v>
      </c>
      <c r="AK68" s="6" t="s">
        <v>1549</v>
      </c>
      <c r="AL68" s="6" t="s">
        <v>1572</v>
      </c>
      <c r="AM68" s="6" t="s">
        <v>1622</v>
      </c>
      <c r="AN68" s="6" t="s">
        <v>544</v>
      </c>
      <c r="AO68" s="6" t="s">
        <v>1704</v>
      </c>
      <c r="AP68" s="6" t="s">
        <v>1352</v>
      </c>
      <c r="AQ68" s="6" t="s">
        <v>49</v>
      </c>
      <c r="AR68" s="6" t="s">
        <v>1525</v>
      </c>
      <c r="AS68" s="6" t="s">
        <v>1549</v>
      </c>
      <c r="AT68" s="6" t="s">
        <v>1572</v>
      </c>
      <c r="AU68" s="6" t="s">
        <v>1622</v>
      </c>
      <c r="AV68" s="6" t="s">
        <v>49</v>
      </c>
      <c r="AW68" s="6" t="s">
        <v>49</v>
      </c>
      <c r="AX68" s="6" t="s">
        <v>1906</v>
      </c>
      <c r="AY68" s="6" t="s">
        <v>2074</v>
      </c>
      <c r="AZ68" s="6" t="s">
        <v>2202</v>
      </c>
      <c r="BA68" s="6" t="s">
        <v>49</v>
      </c>
      <c r="BB68" s="24">
        <v>1</v>
      </c>
      <c r="BC68" s="26"/>
      <c r="BD68" s="26"/>
      <c r="BE68" s="26"/>
      <c r="BF68" s="26"/>
      <c r="BG68" s="26"/>
      <c r="BH68" s="26"/>
      <c r="BI68" s="26"/>
      <c r="BJ68" s="26"/>
      <c r="BK68" s="26"/>
      <c r="BL68" s="26"/>
      <c r="BM68" s="26"/>
      <c r="BN68" s="26"/>
      <c r="BO68" s="26"/>
      <c r="BP68" s="16">
        <v>46127</v>
      </c>
      <c r="BQ68" s="28" t="str">
        <f>HYPERLINK("https://organic.ams.usda.gov/Integrity//Certificate.aspx?cid=42&amp;nopid=6780000191")</f>
        <v>https://organic.ams.usda.gov/Integrity//Certificate.aspx?cid=42&amp;nopid=6780000191</v>
      </c>
    </row>
    <row r="69" spans="1:69" x14ac:dyDescent="0.3">
      <c r="A69" t="s">
        <v>3</v>
      </c>
      <c r="B69" s="6" t="s">
        <v>6</v>
      </c>
      <c r="C69" s="6" t="s">
        <v>29</v>
      </c>
      <c r="D69" s="6" t="s">
        <v>51</v>
      </c>
      <c r="E69" s="10" t="s">
        <v>138</v>
      </c>
      <c r="F69" s="6" t="s">
        <v>337</v>
      </c>
      <c r="G69" s="6" t="s">
        <v>49</v>
      </c>
      <c r="H69" s="6" t="s">
        <v>551</v>
      </c>
      <c r="I69" s="6" t="s">
        <v>730</v>
      </c>
      <c r="J69" s="6" t="s">
        <v>887</v>
      </c>
      <c r="K69" s="6" t="s">
        <v>994</v>
      </c>
      <c r="L69" s="16">
        <v>38534</v>
      </c>
      <c r="M69" s="16">
        <v>46478</v>
      </c>
      <c r="N69" s="6" t="s">
        <v>994</v>
      </c>
      <c r="O69" s="16">
        <v>38534</v>
      </c>
      <c r="P69" s="6" t="s">
        <v>1006</v>
      </c>
      <c r="Q69" s="6" t="s">
        <v>49</v>
      </c>
      <c r="R69" s="6" t="s">
        <v>49</v>
      </c>
      <c r="S69" s="6" t="s">
        <v>994</v>
      </c>
      <c r="T69" s="16">
        <v>38534</v>
      </c>
      <c r="U69" s="6" t="s">
        <v>1106</v>
      </c>
      <c r="V69" s="6" t="s">
        <v>49</v>
      </c>
      <c r="W69" s="6" t="s">
        <v>49</v>
      </c>
      <c r="X69" s="6" t="s">
        <v>49</v>
      </c>
      <c r="Y69" s="21" t="s">
        <v>49</v>
      </c>
      <c r="Z69" s="6" t="s">
        <v>49</v>
      </c>
      <c r="AA69" s="6" t="s">
        <v>49</v>
      </c>
      <c r="AB69" s="6" t="s">
        <v>49</v>
      </c>
      <c r="AC69" s="6" t="s">
        <v>994</v>
      </c>
      <c r="AD69" s="16">
        <v>38534</v>
      </c>
      <c r="AE69" s="6" t="s">
        <v>1132</v>
      </c>
      <c r="AF69" s="6" t="s">
        <v>49</v>
      </c>
      <c r="AG69" s="6" t="s">
        <v>49</v>
      </c>
      <c r="AH69" s="6" t="s">
        <v>1353</v>
      </c>
      <c r="AI69" s="6" t="s">
        <v>49</v>
      </c>
      <c r="AJ69" s="6" t="s">
        <v>1520</v>
      </c>
      <c r="AK69" s="6" t="s">
        <v>1549</v>
      </c>
      <c r="AL69" s="6" t="s">
        <v>1572</v>
      </c>
      <c r="AM69" s="6" t="s">
        <v>1614</v>
      </c>
      <c r="AN69" s="6" t="s">
        <v>1683</v>
      </c>
      <c r="AO69" s="6" t="s">
        <v>1702</v>
      </c>
      <c r="AP69" s="6" t="s">
        <v>1734</v>
      </c>
      <c r="AQ69" s="6" t="s">
        <v>49</v>
      </c>
      <c r="AR69" s="6" t="s">
        <v>1520</v>
      </c>
      <c r="AS69" s="6" t="s">
        <v>1549</v>
      </c>
      <c r="AT69" s="6" t="s">
        <v>1572</v>
      </c>
      <c r="AU69" s="6" t="s">
        <v>1828</v>
      </c>
      <c r="AV69" s="6" t="s">
        <v>49</v>
      </c>
      <c r="AW69" s="6" t="s">
        <v>49</v>
      </c>
      <c r="AX69" s="6" t="s">
        <v>1907</v>
      </c>
      <c r="AY69" s="6" t="s">
        <v>2075</v>
      </c>
      <c r="AZ69" s="6" t="s">
        <v>2203</v>
      </c>
      <c r="BA69" s="6" t="s">
        <v>49</v>
      </c>
      <c r="BB69" s="24">
        <v>424</v>
      </c>
      <c r="BC69" s="26"/>
      <c r="BD69" s="26"/>
      <c r="BE69" s="26"/>
      <c r="BF69" s="26" t="s">
        <v>2277</v>
      </c>
      <c r="BG69" s="26"/>
      <c r="BH69" s="26"/>
      <c r="BI69" s="26"/>
      <c r="BJ69" s="26"/>
      <c r="BK69" s="26"/>
      <c r="BL69" s="26"/>
      <c r="BM69" s="26"/>
      <c r="BN69" s="26"/>
      <c r="BO69" s="26"/>
      <c r="BP69" s="16">
        <v>46073</v>
      </c>
      <c r="BQ69" s="28" t="str">
        <f>HYPERLINK("https://organic.ams.usda.gov/Integrity//Certificate.aspx?cid=42&amp;nopid=6780000200")</f>
        <v>https://organic.ams.usda.gov/Integrity//Certificate.aspx?cid=42&amp;nopid=6780000200</v>
      </c>
    </row>
    <row r="70" spans="1:69" x14ac:dyDescent="0.3">
      <c r="A70" t="s">
        <v>3</v>
      </c>
      <c r="B70" s="6" t="s">
        <v>21</v>
      </c>
      <c r="C70" s="6" t="s">
        <v>44</v>
      </c>
      <c r="D70" s="6" t="s">
        <v>66</v>
      </c>
      <c r="E70" s="10" t="s">
        <v>139</v>
      </c>
      <c r="F70" s="6" t="s">
        <v>338</v>
      </c>
      <c r="G70" s="6" t="s">
        <v>49</v>
      </c>
      <c r="H70" s="6" t="s">
        <v>552</v>
      </c>
      <c r="I70" s="6" t="s">
        <v>731</v>
      </c>
      <c r="J70" s="6" t="s">
        <v>888</v>
      </c>
      <c r="K70" s="6" t="s">
        <v>994</v>
      </c>
      <c r="L70" s="16">
        <v>43679</v>
      </c>
      <c r="M70" s="16">
        <v>46478</v>
      </c>
      <c r="N70" s="6" t="s">
        <v>994</v>
      </c>
      <c r="O70" s="16">
        <v>45951</v>
      </c>
      <c r="P70" s="6" t="s">
        <v>1030</v>
      </c>
      <c r="Q70" s="6" t="s">
        <v>49</v>
      </c>
      <c r="R70" s="6" t="s">
        <v>1082</v>
      </c>
      <c r="S70" s="6" t="s">
        <v>994</v>
      </c>
      <c r="T70" s="16">
        <v>43679</v>
      </c>
      <c r="U70" s="6" t="s">
        <v>1107</v>
      </c>
      <c r="V70" s="6" t="s">
        <v>49</v>
      </c>
      <c r="W70" s="6" t="s">
        <v>1082</v>
      </c>
      <c r="X70" s="6" t="s">
        <v>49</v>
      </c>
      <c r="Y70" s="21" t="s">
        <v>49</v>
      </c>
      <c r="Z70" s="6" t="s">
        <v>49</v>
      </c>
      <c r="AA70" s="6" t="s">
        <v>49</v>
      </c>
      <c r="AB70" s="6" t="s">
        <v>49</v>
      </c>
      <c r="AC70" s="6" t="s">
        <v>49</v>
      </c>
      <c r="AD70" s="21" t="s">
        <v>49</v>
      </c>
      <c r="AE70" s="6" t="s">
        <v>49</v>
      </c>
      <c r="AF70" s="6" t="s">
        <v>49</v>
      </c>
      <c r="AG70" s="6" t="s">
        <v>49</v>
      </c>
      <c r="AH70" s="6" t="s">
        <v>1354</v>
      </c>
      <c r="AI70" s="6" t="s">
        <v>49</v>
      </c>
      <c r="AJ70" s="6" t="s">
        <v>1526</v>
      </c>
      <c r="AK70" s="6" t="s">
        <v>1549</v>
      </c>
      <c r="AL70" s="6" t="s">
        <v>1572</v>
      </c>
      <c r="AM70" s="6" t="s">
        <v>1623</v>
      </c>
      <c r="AN70" s="6" t="s">
        <v>1695</v>
      </c>
      <c r="AO70" s="6" t="s">
        <v>1716</v>
      </c>
      <c r="AP70" s="6" t="s">
        <v>1354</v>
      </c>
      <c r="AQ70" s="6" t="s">
        <v>49</v>
      </c>
      <c r="AR70" s="6" t="s">
        <v>1526</v>
      </c>
      <c r="AS70" s="6" t="s">
        <v>1549</v>
      </c>
      <c r="AT70" s="6" t="s">
        <v>1572</v>
      </c>
      <c r="AU70" s="6" t="s">
        <v>1623</v>
      </c>
      <c r="AV70" s="6" t="s">
        <v>49</v>
      </c>
      <c r="AW70" s="6" t="s">
        <v>49</v>
      </c>
      <c r="AX70" s="6" t="s">
        <v>1908</v>
      </c>
      <c r="AY70" s="6" t="s">
        <v>49</v>
      </c>
      <c r="AZ70" s="6" t="s">
        <v>49</v>
      </c>
      <c r="BA70" s="6" t="s">
        <v>49</v>
      </c>
      <c r="BB70" s="24">
        <v>370</v>
      </c>
      <c r="BC70" s="26"/>
      <c r="BD70" s="26"/>
      <c r="BE70" s="26"/>
      <c r="BF70" s="26" t="s">
        <v>2277</v>
      </c>
      <c r="BG70" s="26"/>
      <c r="BH70" s="26"/>
      <c r="BI70" s="26"/>
      <c r="BJ70" s="26"/>
      <c r="BK70" s="26"/>
      <c r="BL70" s="26"/>
      <c r="BM70" s="26"/>
      <c r="BN70" s="26"/>
      <c r="BO70" s="26"/>
      <c r="BP70" s="16">
        <v>46108</v>
      </c>
      <c r="BQ70" s="28" t="str">
        <f>HYPERLINK("https://organic.ams.usda.gov/Integrity//Certificate.aspx?cid=72&amp;nopid=5870000816")</f>
        <v>https://organic.ams.usda.gov/Integrity//Certificate.aspx?cid=72&amp;nopid=5870000816</v>
      </c>
    </row>
    <row r="71" spans="1:69" x14ac:dyDescent="0.3">
      <c r="A71" t="s">
        <v>3</v>
      </c>
      <c r="B71" s="6" t="s">
        <v>21</v>
      </c>
      <c r="C71" s="6" t="s">
        <v>44</v>
      </c>
      <c r="D71" s="6" t="s">
        <v>66</v>
      </c>
      <c r="E71" s="10" t="s">
        <v>140</v>
      </c>
      <c r="F71" s="6" t="s">
        <v>339</v>
      </c>
      <c r="G71" s="6" t="s">
        <v>49</v>
      </c>
      <c r="H71" s="6" t="s">
        <v>553</v>
      </c>
      <c r="I71" s="6" t="s">
        <v>732</v>
      </c>
      <c r="J71" s="6" t="s">
        <v>671</v>
      </c>
      <c r="K71" s="6" t="s">
        <v>994</v>
      </c>
      <c r="L71" s="16">
        <v>38558</v>
      </c>
      <c r="M71" s="16">
        <v>46357</v>
      </c>
      <c r="N71" s="6" t="s">
        <v>994</v>
      </c>
      <c r="O71" s="16">
        <v>38558</v>
      </c>
      <c r="P71" s="6" t="s">
        <v>1031</v>
      </c>
      <c r="Q71" s="6" t="s">
        <v>49</v>
      </c>
      <c r="R71" s="6" t="s">
        <v>1083</v>
      </c>
      <c r="S71" s="6" t="s">
        <v>49</v>
      </c>
      <c r="T71" s="21" t="s">
        <v>49</v>
      </c>
      <c r="U71" s="6" t="s">
        <v>49</v>
      </c>
      <c r="V71" s="6" t="s">
        <v>49</v>
      </c>
      <c r="W71" s="6" t="s">
        <v>49</v>
      </c>
      <c r="X71" s="6" t="s">
        <v>49</v>
      </c>
      <c r="Y71" s="21" t="s">
        <v>49</v>
      </c>
      <c r="Z71" s="6" t="s">
        <v>49</v>
      </c>
      <c r="AA71" s="6" t="s">
        <v>49</v>
      </c>
      <c r="AB71" s="6" t="s">
        <v>49</v>
      </c>
      <c r="AC71" s="6" t="s">
        <v>49</v>
      </c>
      <c r="AD71" s="21" t="s">
        <v>49</v>
      </c>
      <c r="AE71" s="6" t="s">
        <v>49</v>
      </c>
      <c r="AF71" s="6" t="s">
        <v>49</v>
      </c>
      <c r="AG71" s="6" t="s">
        <v>49</v>
      </c>
      <c r="AH71" s="6" t="s">
        <v>1355</v>
      </c>
      <c r="AI71" s="6" t="s">
        <v>49</v>
      </c>
      <c r="AJ71" s="6" t="s">
        <v>1527</v>
      </c>
      <c r="AK71" s="6" t="s">
        <v>1549</v>
      </c>
      <c r="AL71" s="6" t="s">
        <v>1572</v>
      </c>
      <c r="AM71" s="6" t="s">
        <v>1624</v>
      </c>
      <c r="AN71" s="6" t="s">
        <v>1682</v>
      </c>
      <c r="AO71" s="6" t="s">
        <v>1701</v>
      </c>
      <c r="AP71" s="6" t="s">
        <v>1355</v>
      </c>
      <c r="AQ71" s="6" t="s">
        <v>49</v>
      </c>
      <c r="AR71" s="6" t="s">
        <v>1527</v>
      </c>
      <c r="AS71" s="6" t="s">
        <v>1549</v>
      </c>
      <c r="AT71" s="6" t="s">
        <v>1572</v>
      </c>
      <c r="AU71" s="6" t="s">
        <v>1624</v>
      </c>
      <c r="AV71" s="6" t="s">
        <v>49</v>
      </c>
      <c r="AW71" s="6" t="s">
        <v>49</v>
      </c>
      <c r="AX71" s="6" t="s">
        <v>1909</v>
      </c>
      <c r="AY71" s="6" t="s">
        <v>2076</v>
      </c>
      <c r="AZ71" s="6" t="s">
        <v>2204</v>
      </c>
      <c r="BA71" s="6" t="s">
        <v>49</v>
      </c>
      <c r="BB71" s="24">
        <v>587</v>
      </c>
      <c r="BC71" s="26"/>
      <c r="BD71" s="26"/>
      <c r="BE71" s="26"/>
      <c r="BF71" s="26"/>
      <c r="BG71" s="26"/>
      <c r="BH71" s="26"/>
      <c r="BI71" s="26"/>
      <c r="BJ71" s="26"/>
      <c r="BK71" s="26"/>
      <c r="BL71" s="26"/>
      <c r="BM71" s="26"/>
      <c r="BN71" s="26"/>
      <c r="BO71" s="26"/>
      <c r="BP71" s="16">
        <v>46059</v>
      </c>
      <c r="BQ71" s="28" t="str">
        <f>HYPERLINK("https://organic.ams.usda.gov/Integrity//Certificate.aspx?cid=72&amp;nopid=5870000651")</f>
        <v>https://organic.ams.usda.gov/Integrity//Certificate.aspx?cid=72&amp;nopid=5870000651</v>
      </c>
    </row>
    <row r="72" spans="1:69" x14ac:dyDescent="0.3">
      <c r="A72" t="s">
        <v>3</v>
      </c>
      <c r="B72" s="6" t="s">
        <v>6</v>
      </c>
      <c r="C72" s="6" t="s">
        <v>29</v>
      </c>
      <c r="D72" s="6" t="s">
        <v>51</v>
      </c>
      <c r="E72" s="10" t="s">
        <v>141</v>
      </c>
      <c r="F72" s="6" t="s">
        <v>340</v>
      </c>
      <c r="G72" s="6" t="s">
        <v>49</v>
      </c>
      <c r="H72" s="6" t="s">
        <v>554</v>
      </c>
      <c r="I72" s="6" t="s">
        <v>733</v>
      </c>
      <c r="J72" s="6" t="s">
        <v>889</v>
      </c>
      <c r="K72" s="6" t="s">
        <v>994</v>
      </c>
      <c r="L72" s="16">
        <v>37987</v>
      </c>
      <c r="M72" s="16">
        <v>46478</v>
      </c>
      <c r="N72" s="6" t="s">
        <v>994</v>
      </c>
      <c r="O72" s="16">
        <v>37987</v>
      </c>
      <c r="P72" s="6" t="s">
        <v>1032</v>
      </c>
      <c r="Q72" s="6" t="s">
        <v>49</v>
      </c>
      <c r="R72" s="6" t="s">
        <v>49</v>
      </c>
      <c r="S72" s="6" t="s">
        <v>49</v>
      </c>
      <c r="T72" s="21" t="s">
        <v>49</v>
      </c>
      <c r="U72" s="6" t="s">
        <v>49</v>
      </c>
      <c r="V72" s="6" t="s">
        <v>49</v>
      </c>
      <c r="W72" s="6" t="s">
        <v>49</v>
      </c>
      <c r="X72" s="6" t="s">
        <v>49</v>
      </c>
      <c r="Y72" s="21" t="s">
        <v>49</v>
      </c>
      <c r="Z72" s="6" t="s">
        <v>49</v>
      </c>
      <c r="AA72" s="6" t="s">
        <v>49</v>
      </c>
      <c r="AB72" s="6" t="s">
        <v>49</v>
      </c>
      <c r="AC72" s="6" t="s">
        <v>49</v>
      </c>
      <c r="AD72" s="21" t="s">
        <v>49</v>
      </c>
      <c r="AE72" s="6" t="s">
        <v>49</v>
      </c>
      <c r="AF72" s="6" t="s">
        <v>49</v>
      </c>
      <c r="AG72" s="6" t="s">
        <v>49</v>
      </c>
      <c r="AH72" s="6" t="s">
        <v>1356</v>
      </c>
      <c r="AI72" s="6" t="s">
        <v>49</v>
      </c>
      <c r="AJ72" s="6" t="s">
        <v>1528</v>
      </c>
      <c r="AK72" s="6" t="s">
        <v>1549</v>
      </c>
      <c r="AL72" s="6" t="s">
        <v>1572</v>
      </c>
      <c r="AM72" s="6" t="s">
        <v>1625</v>
      </c>
      <c r="AN72" s="6" t="s">
        <v>1683</v>
      </c>
      <c r="AO72" s="6" t="s">
        <v>1702</v>
      </c>
      <c r="AP72" s="6" t="s">
        <v>1356</v>
      </c>
      <c r="AQ72" s="6" t="s">
        <v>49</v>
      </c>
      <c r="AR72" s="6" t="s">
        <v>1528</v>
      </c>
      <c r="AS72" s="6" t="s">
        <v>1549</v>
      </c>
      <c r="AT72" s="6" t="s">
        <v>1572</v>
      </c>
      <c r="AU72" s="6" t="s">
        <v>1625</v>
      </c>
      <c r="AV72" s="6" t="s">
        <v>49</v>
      </c>
      <c r="AW72" s="6" t="s">
        <v>49</v>
      </c>
      <c r="AX72" s="6" t="s">
        <v>1910</v>
      </c>
      <c r="AY72" s="6" t="s">
        <v>2077</v>
      </c>
      <c r="AZ72" s="6" t="s">
        <v>2205</v>
      </c>
      <c r="BA72" s="6" t="s">
        <v>49</v>
      </c>
      <c r="BB72" s="24">
        <v>9</v>
      </c>
      <c r="BC72" s="26"/>
      <c r="BD72" s="26" t="s">
        <v>2277</v>
      </c>
      <c r="BE72" s="26"/>
      <c r="BF72" s="26"/>
      <c r="BG72" s="26"/>
      <c r="BH72" s="26"/>
      <c r="BI72" s="26"/>
      <c r="BJ72" s="26"/>
      <c r="BK72" s="26"/>
      <c r="BL72" s="26"/>
      <c r="BM72" s="26"/>
      <c r="BN72" s="26"/>
      <c r="BO72" s="26"/>
      <c r="BP72" s="16">
        <v>46150</v>
      </c>
      <c r="BQ72" s="28" t="str">
        <f>HYPERLINK("https://organic.ams.usda.gov/Integrity//Certificate.aspx?cid=42&amp;nopid=6780000138")</f>
        <v>https://organic.ams.usda.gov/Integrity//Certificate.aspx?cid=42&amp;nopid=6780000138</v>
      </c>
    </row>
    <row r="73" spans="1:69" x14ac:dyDescent="0.3">
      <c r="A73" t="s">
        <v>3</v>
      </c>
      <c r="B73" s="6" t="s">
        <v>15</v>
      </c>
      <c r="C73" s="6" t="s">
        <v>38</v>
      </c>
      <c r="D73" s="6" t="s">
        <v>60</v>
      </c>
      <c r="E73" s="10" t="s">
        <v>142</v>
      </c>
      <c r="F73" s="6" t="s">
        <v>341</v>
      </c>
      <c r="G73" s="6" t="s">
        <v>49</v>
      </c>
      <c r="H73" s="6" t="s">
        <v>555</v>
      </c>
      <c r="I73" s="6" t="s">
        <v>729</v>
      </c>
      <c r="J73" s="6" t="s">
        <v>890</v>
      </c>
      <c r="K73" s="6" t="s">
        <v>994</v>
      </c>
      <c r="L73" s="16">
        <v>45196</v>
      </c>
      <c r="M73" s="16">
        <v>46388</v>
      </c>
      <c r="N73" s="6" t="s">
        <v>49</v>
      </c>
      <c r="O73" s="21" t="s">
        <v>49</v>
      </c>
      <c r="P73" s="6" t="s">
        <v>49</v>
      </c>
      <c r="Q73" s="6" t="s">
        <v>49</v>
      </c>
      <c r="R73" s="6" t="s">
        <v>49</v>
      </c>
      <c r="S73" s="6" t="s">
        <v>49</v>
      </c>
      <c r="T73" s="21" t="s">
        <v>49</v>
      </c>
      <c r="U73" s="6" t="s">
        <v>49</v>
      </c>
      <c r="V73" s="6" t="s">
        <v>49</v>
      </c>
      <c r="W73" s="6" t="s">
        <v>49</v>
      </c>
      <c r="X73" s="6" t="s">
        <v>49</v>
      </c>
      <c r="Y73" s="21" t="s">
        <v>49</v>
      </c>
      <c r="Z73" s="6" t="s">
        <v>49</v>
      </c>
      <c r="AA73" s="6" t="s">
        <v>49</v>
      </c>
      <c r="AB73" s="6" t="s">
        <v>49</v>
      </c>
      <c r="AC73" s="6" t="s">
        <v>994</v>
      </c>
      <c r="AD73" s="16">
        <v>45196</v>
      </c>
      <c r="AE73" s="6" t="s">
        <v>1167</v>
      </c>
      <c r="AF73" s="6" t="s">
        <v>49</v>
      </c>
      <c r="AG73" s="6" t="s">
        <v>49</v>
      </c>
      <c r="AH73" s="6" t="s">
        <v>49</v>
      </c>
      <c r="AI73" s="6" t="s">
        <v>49</v>
      </c>
      <c r="AJ73" s="6" t="s">
        <v>49</v>
      </c>
      <c r="AK73" s="6" t="s">
        <v>49</v>
      </c>
      <c r="AL73" s="6" t="s">
        <v>49</v>
      </c>
      <c r="AM73" s="6" t="s">
        <v>49</v>
      </c>
      <c r="AN73" s="6" t="s">
        <v>49</v>
      </c>
      <c r="AO73" s="6" t="s">
        <v>49</v>
      </c>
      <c r="AP73" s="6" t="s">
        <v>1735</v>
      </c>
      <c r="AQ73" s="6" t="s">
        <v>49</v>
      </c>
      <c r="AR73" s="6" t="s">
        <v>1522</v>
      </c>
      <c r="AS73" s="6" t="s">
        <v>1549</v>
      </c>
      <c r="AT73" s="6" t="s">
        <v>1572</v>
      </c>
      <c r="AU73" s="6" t="s">
        <v>1616</v>
      </c>
      <c r="AV73" s="6" t="s">
        <v>1686</v>
      </c>
      <c r="AW73" s="6" t="s">
        <v>1705</v>
      </c>
      <c r="AX73" s="6" t="s">
        <v>1911</v>
      </c>
      <c r="AY73" s="6" t="s">
        <v>2078</v>
      </c>
      <c r="AZ73" s="6" t="s">
        <v>49</v>
      </c>
      <c r="BA73" s="6" t="s">
        <v>49</v>
      </c>
      <c r="BB73" s="6" t="s">
        <v>49</v>
      </c>
      <c r="BC73" s="26"/>
      <c r="BD73" s="26" t="s">
        <v>2277</v>
      </c>
      <c r="BE73" s="26"/>
      <c r="BF73" s="26"/>
      <c r="BG73" s="26" t="s">
        <v>2277</v>
      </c>
      <c r="BH73" s="26"/>
      <c r="BI73" s="26"/>
      <c r="BJ73" s="26"/>
      <c r="BK73" s="26"/>
      <c r="BL73" s="26"/>
      <c r="BM73" s="26"/>
      <c r="BN73" s="26" t="s">
        <v>2277</v>
      </c>
      <c r="BO73" s="26"/>
      <c r="BP73" s="16">
        <v>46021</v>
      </c>
      <c r="BQ73" s="28" t="str">
        <f>HYPERLINK("https://organic.ams.usda.gov/Integrity//Certificate.aspx?cid=62&amp;nopid=8150022500")</f>
        <v>https://organic.ams.usda.gov/Integrity//Certificate.aspx?cid=62&amp;nopid=8150022500</v>
      </c>
    </row>
    <row r="74" spans="1:69" x14ac:dyDescent="0.3">
      <c r="A74" t="s">
        <v>3</v>
      </c>
      <c r="B74" s="6" t="s">
        <v>8</v>
      </c>
      <c r="C74" s="6" t="s">
        <v>31</v>
      </c>
      <c r="D74" s="6" t="s">
        <v>53</v>
      </c>
      <c r="E74" s="10" t="s">
        <v>143</v>
      </c>
      <c r="F74" s="6" t="s">
        <v>342</v>
      </c>
      <c r="G74" s="6" t="s">
        <v>49</v>
      </c>
      <c r="H74" s="6" t="s">
        <v>556</v>
      </c>
      <c r="I74" s="6" t="s">
        <v>734</v>
      </c>
      <c r="J74" s="6" t="s">
        <v>891</v>
      </c>
      <c r="K74" s="6" t="s">
        <v>994</v>
      </c>
      <c r="L74" s="16">
        <v>44883</v>
      </c>
      <c r="M74" s="16">
        <v>46402</v>
      </c>
      <c r="N74" s="6" t="s">
        <v>994</v>
      </c>
      <c r="O74" s="16">
        <v>44883</v>
      </c>
      <c r="P74" s="6" t="s">
        <v>1033</v>
      </c>
      <c r="Q74" s="6" t="s">
        <v>49</v>
      </c>
      <c r="R74" s="6" t="s">
        <v>49</v>
      </c>
      <c r="S74" s="6" t="s">
        <v>49</v>
      </c>
      <c r="T74" s="21" t="s">
        <v>49</v>
      </c>
      <c r="U74" s="6" t="s">
        <v>49</v>
      </c>
      <c r="V74" s="6" t="s">
        <v>49</v>
      </c>
      <c r="W74" s="6" t="s">
        <v>49</v>
      </c>
      <c r="X74" s="6" t="s">
        <v>49</v>
      </c>
      <c r="Y74" s="21" t="s">
        <v>49</v>
      </c>
      <c r="Z74" s="6" t="s">
        <v>49</v>
      </c>
      <c r="AA74" s="6" t="s">
        <v>49</v>
      </c>
      <c r="AB74" s="6" t="s">
        <v>49</v>
      </c>
      <c r="AC74" s="6" t="s">
        <v>49</v>
      </c>
      <c r="AD74" s="21" t="s">
        <v>49</v>
      </c>
      <c r="AE74" s="6" t="s">
        <v>49</v>
      </c>
      <c r="AF74" s="6" t="s">
        <v>49</v>
      </c>
      <c r="AG74" s="6" t="s">
        <v>49</v>
      </c>
      <c r="AH74" s="6" t="s">
        <v>1357</v>
      </c>
      <c r="AI74" s="6" t="s">
        <v>49</v>
      </c>
      <c r="AJ74" s="6" t="s">
        <v>1508</v>
      </c>
      <c r="AK74" s="6" t="s">
        <v>1549</v>
      </c>
      <c r="AL74" s="6" t="s">
        <v>1572</v>
      </c>
      <c r="AM74" s="6" t="s">
        <v>1598</v>
      </c>
      <c r="AN74" s="6" t="s">
        <v>1689</v>
      </c>
      <c r="AO74" s="6" t="s">
        <v>1709</v>
      </c>
      <c r="AP74" s="6" t="s">
        <v>1357</v>
      </c>
      <c r="AQ74" s="6" t="s">
        <v>49</v>
      </c>
      <c r="AR74" s="6" t="s">
        <v>1508</v>
      </c>
      <c r="AS74" s="6" t="s">
        <v>1549</v>
      </c>
      <c r="AT74" s="6" t="s">
        <v>1572</v>
      </c>
      <c r="AU74" s="6" t="s">
        <v>1598</v>
      </c>
      <c r="AV74" s="6" t="s">
        <v>49</v>
      </c>
      <c r="AW74" s="6" t="s">
        <v>49</v>
      </c>
      <c r="AX74" s="6" t="s">
        <v>49</v>
      </c>
      <c r="AY74" s="6" t="s">
        <v>2079</v>
      </c>
      <c r="AZ74" s="6" t="s">
        <v>49</v>
      </c>
      <c r="BA74" s="6" t="s">
        <v>49</v>
      </c>
      <c r="BB74" s="24">
        <v>268</v>
      </c>
      <c r="BC74" s="26"/>
      <c r="BD74" s="26"/>
      <c r="BE74" s="26"/>
      <c r="BF74" s="26"/>
      <c r="BG74" s="26"/>
      <c r="BH74" s="26"/>
      <c r="BI74" s="26"/>
      <c r="BJ74" s="26"/>
      <c r="BK74" s="26"/>
      <c r="BL74" s="26"/>
      <c r="BM74" s="26"/>
      <c r="BN74" s="26"/>
      <c r="BO74" s="26"/>
      <c r="BP74" s="16">
        <v>46034</v>
      </c>
      <c r="BQ74" s="28" t="str">
        <f>HYPERLINK("https://organic.ams.usda.gov/Integrity//Certificate.aspx?cid=68&amp;nopid=8210008611")</f>
        <v>https://organic.ams.usda.gov/Integrity//Certificate.aspx?cid=68&amp;nopid=8210008611</v>
      </c>
    </row>
    <row r="75" spans="1:69" x14ac:dyDescent="0.3">
      <c r="A75" t="s">
        <v>3</v>
      </c>
      <c r="B75" s="6" t="s">
        <v>6</v>
      </c>
      <c r="C75" s="6" t="s">
        <v>29</v>
      </c>
      <c r="D75" s="6" t="s">
        <v>51</v>
      </c>
      <c r="E75" s="10" t="s">
        <v>144</v>
      </c>
      <c r="F75" s="6" t="s">
        <v>343</v>
      </c>
      <c r="G75" s="6" t="s">
        <v>49</v>
      </c>
      <c r="H75" s="6" t="s">
        <v>557</v>
      </c>
      <c r="I75" s="6" t="s">
        <v>735</v>
      </c>
      <c r="J75" s="6" t="s">
        <v>892</v>
      </c>
      <c r="K75" s="6" t="s">
        <v>994</v>
      </c>
      <c r="L75" s="16">
        <v>44385</v>
      </c>
      <c r="M75" s="16">
        <v>46478</v>
      </c>
      <c r="N75" s="6" t="s">
        <v>994</v>
      </c>
      <c r="O75" s="16">
        <v>44385</v>
      </c>
      <c r="P75" s="6" t="s">
        <v>1034</v>
      </c>
      <c r="Q75" s="6" t="s">
        <v>49</v>
      </c>
      <c r="R75" s="6" t="s">
        <v>49</v>
      </c>
      <c r="S75" s="6" t="s">
        <v>49</v>
      </c>
      <c r="T75" s="21" t="s">
        <v>49</v>
      </c>
      <c r="U75" s="6" t="s">
        <v>49</v>
      </c>
      <c r="V75" s="6" t="s">
        <v>49</v>
      </c>
      <c r="W75" s="6" t="s">
        <v>49</v>
      </c>
      <c r="X75" s="6" t="s">
        <v>49</v>
      </c>
      <c r="Y75" s="21" t="s">
        <v>49</v>
      </c>
      <c r="Z75" s="6" t="s">
        <v>49</v>
      </c>
      <c r="AA75" s="6" t="s">
        <v>49</v>
      </c>
      <c r="AB75" s="6" t="s">
        <v>49</v>
      </c>
      <c r="AC75" s="6" t="s">
        <v>49</v>
      </c>
      <c r="AD75" s="21" t="s">
        <v>49</v>
      </c>
      <c r="AE75" s="6" t="s">
        <v>49</v>
      </c>
      <c r="AF75" s="6" t="s">
        <v>49</v>
      </c>
      <c r="AG75" s="6" t="s">
        <v>49</v>
      </c>
      <c r="AH75" s="6" t="s">
        <v>1358</v>
      </c>
      <c r="AI75" s="6" t="s">
        <v>49</v>
      </c>
      <c r="AJ75" s="6" t="s">
        <v>1529</v>
      </c>
      <c r="AK75" s="6" t="s">
        <v>1549</v>
      </c>
      <c r="AL75" s="6" t="s">
        <v>1572</v>
      </c>
      <c r="AM75" s="6" t="s">
        <v>1626</v>
      </c>
      <c r="AN75" s="6" t="s">
        <v>544</v>
      </c>
      <c r="AO75" s="6" t="s">
        <v>1704</v>
      </c>
      <c r="AP75" s="6" t="s">
        <v>1358</v>
      </c>
      <c r="AQ75" s="6" t="s">
        <v>49</v>
      </c>
      <c r="AR75" s="6" t="s">
        <v>1529</v>
      </c>
      <c r="AS75" s="6" t="s">
        <v>1549</v>
      </c>
      <c r="AT75" s="6" t="s">
        <v>1572</v>
      </c>
      <c r="AU75" s="6" t="s">
        <v>1626</v>
      </c>
      <c r="AV75" s="6" t="s">
        <v>49</v>
      </c>
      <c r="AW75" s="6" t="s">
        <v>49</v>
      </c>
      <c r="AX75" s="6" t="s">
        <v>1912</v>
      </c>
      <c r="AY75" s="6" t="s">
        <v>2080</v>
      </c>
      <c r="AZ75" s="6" t="s">
        <v>2206</v>
      </c>
      <c r="BA75" s="6" t="s">
        <v>49</v>
      </c>
      <c r="BB75" s="24">
        <v>17</v>
      </c>
      <c r="BC75" s="26"/>
      <c r="BD75" s="26"/>
      <c r="BE75" s="26"/>
      <c r="BF75" s="26"/>
      <c r="BG75" s="26"/>
      <c r="BH75" s="26"/>
      <c r="BI75" s="26"/>
      <c r="BJ75" s="26"/>
      <c r="BK75" s="26"/>
      <c r="BL75" s="26"/>
      <c r="BM75" s="26"/>
      <c r="BN75" s="26"/>
      <c r="BO75" s="26"/>
      <c r="BP75" s="16">
        <v>46153</v>
      </c>
      <c r="BQ75" s="28" t="str">
        <f>HYPERLINK("https://organic.ams.usda.gov/Integrity//Certificate.aspx?cid=42&amp;nopid=6787594809")</f>
        <v>https://organic.ams.usda.gov/Integrity//Certificate.aspx?cid=42&amp;nopid=6787594809</v>
      </c>
    </row>
    <row r="76" spans="1:69" x14ac:dyDescent="0.3">
      <c r="A76" t="s">
        <v>3</v>
      </c>
      <c r="B76" s="6" t="s">
        <v>13</v>
      </c>
      <c r="C76" s="6" t="s">
        <v>36</v>
      </c>
      <c r="D76" s="6" t="s">
        <v>58</v>
      </c>
      <c r="E76" s="10" t="s">
        <v>145</v>
      </c>
      <c r="F76" s="6" t="s">
        <v>344</v>
      </c>
      <c r="G76" s="6" t="s">
        <v>49</v>
      </c>
      <c r="H76" s="6" t="s">
        <v>49</v>
      </c>
      <c r="I76" s="6" t="s">
        <v>736</v>
      </c>
      <c r="J76" s="6" t="s">
        <v>893</v>
      </c>
      <c r="K76" s="6" t="s">
        <v>994</v>
      </c>
      <c r="L76" s="16">
        <v>44182</v>
      </c>
      <c r="M76" s="16">
        <v>46296</v>
      </c>
      <c r="N76" s="6" t="s">
        <v>49</v>
      </c>
      <c r="O76" s="21" t="s">
        <v>49</v>
      </c>
      <c r="P76" s="6" t="s">
        <v>49</v>
      </c>
      <c r="Q76" s="6" t="s">
        <v>49</v>
      </c>
      <c r="R76" s="6" t="s">
        <v>49</v>
      </c>
      <c r="S76" s="6" t="s">
        <v>49</v>
      </c>
      <c r="T76" s="21" t="s">
        <v>49</v>
      </c>
      <c r="U76" s="6" t="s">
        <v>49</v>
      </c>
      <c r="V76" s="6" t="s">
        <v>49</v>
      </c>
      <c r="W76" s="6" t="s">
        <v>49</v>
      </c>
      <c r="X76" s="6" t="s">
        <v>49</v>
      </c>
      <c r="Y76" s="21" t="s">
        <v>49</v>
      </c>
      <c r="Z76" s="6" t="s">
        <v>49</v>
      </c>
      <c r="AA76" s="6" t="s">
        <v>49</v>
      </c>
      <c r="AB76" s="6" t="s">
        <v>49</v>
      </c>
      <c r="AC76" s="6" t="s">
        <v>994</v>
      </c>
      <c r="AD76" s="16">
        <v>44182</v>
      </c>
      <c r="AE76" s="6" t="s">
        <v>1168</v>
      </c>
      <c r="AF76" s="6" t="s">
        <v>49</v>
      </c>
      <c r="AG76" s="6" t="s">
        <v>49</v>
      </c>
      <c r="AH76" s="6" t="s">
        <v>1359</v>
      </c>
      <c r="AI76" s="6" t="s">
        <v>49</v>
      </c>
      <c r="AJ76" s="6" t="s">
        <v>1530</v>
      </c>
      <c r="AK76" s="6" t="s">
        <v>1549</v>
      </c>
      <c r="AL76" s="6" t="s">
        <v>1572</v>
      </c>
      <c r="AM76" s="6" t="s">
        <v>1627</v>
      </c>
      <c r="AN76" s="6" t="s">
        <v>1696</v>
      </c>
      <c r="AO76" s="6" t="s">
        <v>1717</v>
      </c>
      <c r="AP76" s="6" t="s">
        <v>49</v>
      </c>
      <c r="AQ76" s="6" t="s">
        <v>49</v>
      </c>
      <c r="AR76" s="6" t="s">
        <v>49</v>
      </c>
      <c r="AS76" s="6" t="s">
        <v>49</v>
      </c>
      <c r="AT76" s="6" t="s">
        <v>49</v>
      </c>
      <c r="AU76" s="6" t="s">
        <v>49</v>
      </c>
      <c r="AV76" s="6" t="s">
        <v>49</v>
      </c>
      <c r="AW76" s="6" t="s">
        <v>49</v>
      </c>
      <c r="AX76" s="6" t="s">
        <v>49</v>
      </c>
      <c r="AY76" s="6" t="s">
        <v>2081</v>
      </c>
      <c r="AZ76" s="6" t="s">
        <v>2207</v>
      </c>
      <c r="BA76" s="6" t="s">
        <v>49</v>
      </c>
      <c r="BB76" s="6" t="s">
        <v>49</v>
      </c>
      <c r="BC76" s="26"/>
      <c r="BD76" s="26"/>
      <c r="BE76" s="26"/>
      <c r="BF76" s="26"/>
      <c r="BG76" s="26"/>
      <c r="BH76" s="26"/>
      <c r="BI76" s="26"/>
      <c r="BJ76" s="26"/>
      <c r="BK76" s="26"/>
      <c r="BL76" s="26"/>
      <c r="BM76" s="26"/>
      <c r="BN76" s="26"/>
      <c r="BO76" s="26"/>
      <c r="BP76" s="16">
        <v>46149</v>
      </c>
      <c r="BQ76" s="28" t="str">
        <f>HYPERLINK("https://organic.ams.usda.gov/Integrity//Certificate.aspx?cid=74&amp;nopid=5350000155")</f>
        <v>https://organic.ams.usda.gov/Integrity//Certificate.aspx?cid=74&amp;nopid=5350000155</v>
      </c>
    </row>
    <row r="77" spans="1:69" x14ac:dyDescent="0.3">
      <c r="A77" t="s">
        <v>3</v>
      </c>
      <c r="B77" s="6" t="s">
        <v>9</v>
      </c>
      <c r="C77" s="6" t="s">
        <v>32</v>
      </c>
      <c r="D77" s="6" t="s">
        <v>54</v>
      </c>
      <c r="E77" s="10" t="s">
        <v>146</v>
      </c>
      <c r="F77" s="6" t="s">
        <v>345</v>
      </c>
      <c r="G77" s="6" t="s">
        <v>49</v>
      </c>
      <c r="H77" s="6" t="s">
        <v>558</v>
      </c>
      <c r="I77" s="6" t="s">
        <v>737</v>
      </c>
      <c r="J77" s="6" t="s">
        <v>894</v>
      </c>
      <c r="K77" s="6" t="s">
        <v>994</v>
      </c>
      <c r="L77" s="16">
        <v>40269</v>
      </c>
      <c r="M77" s="16">
        <v>46365</v>
      </c>
      <c r="N77" s="6" t="s">
        <v>49</v>
      </c>
      <c r="O77" s="21" t="s">
        <v>49</v>
      </c>
      <c r="P77" s="6" t="s">
        <v>49</v>
      </c>
      <c r="Q77" s="6" t="s">
        <v>49</v>
      </c>
      <c r="R77" s="6" t="s">
        <v>49</v>
      </c>
      <c r="S77" s="6" t="s">
        <v>49</v>
      </c>
      <c r="T77" s="21" t="s">
        <v>49</v>
      </c>
      <c r="U77" s="6" t="s">
        <v>49</v>
      </c>
      <c r="V77" s="6" t="s">
        <v>49</v>
      </c>
      <c r="W77" s="6" t="s">
        <v>49</v>
      </c>
      <c r="X77" s="6" t="s">
        <v>49</v>
      </c>
      <c r="Y77" s="21" t="s">
        <v>49</v>
      </c>
      <c r="Z77" s="6" t="s">
        <v>49</v>
      </c>
      <c r="AA77" s="6" t="s">
        <v>49</v>
      </c>
      <c r="AB77" s="6" t="s">
        <v>49</v>
      </c>
      <c r="AC77" s="6" t="s">
        <v>994</v>
      </c>
      <c r="AD77" s="16">
        <v>40269</v>
      </c>
      <c r="AE77" s="6" t="s">
        <v>1169</v>
      </c>
      <c r="AF77" s="6" t="s">
        <v>49</v>
      </c>
      <c r="AG77" s="6" t="s">
        <v>1262</v>
      </c>
      <c r="AH77" s="6" t="s">
        <v>1360</v>
      </c>
      <c r="AI77" s="6" t="s">
        <v>49</v>
      </c>
      <c r="AJ77" s="6" t="s">
        <v>1507</v>
      </c>
      <c r="AK77" s="6" t="s">
        <v>1549</v>
      </c>
      <c r="AL77" s="6" t="s">
        <v>1572</v>
      </c>
      <c r="AM77" s="6" t="s">
        <v>1596</v>
      </c>
      <c r="AN77" s="6" t="s">
        <v>665</v>
      </c>
      <c r="AO77" s="6" t="s">
        <v>1707</v>
      </c>
      <c r="AP77" s="6" t="s">
        <v>1736</v>
      </c>
      <c r="AQ77" s="6" t="s">
        <v>49</v>
      </c>
      <c r="AR77" s="6" t="s">
        <v>1786</v>
      </c>
      <c r="AS77" s="6" t="s">
        <v>1813</v>
      </c>
      <c r="AT77" s="6" t="s">
        <v>1572</v>
      </c>
      <c r="AU77" s="6" t="s">
        <v>1829</v>
      </c>
      <c r="AV77" s="6" t="s">
        <v>49</v>
      </c>
      <c r="AW77" s="6" t="s">
        <v>49</v>
      </c>
      <c r="AX77" s="6" t="s">
        <v>1913</v>
      </c>
      <c r="AY77" s="6" t="s">
        <v>49</v>
      </c>
      <c r="AZ77" s="6" t="s">
        <v>49</v>
      </c>
      <c r="BA77" s="6" t="s">
        <v>49</v>
      </c>
      <c r="BB77" s="6" t="s">
        <v>49</v>
      </c>
      <c r="BC77" s="26"/>
      <c r="BD77" s="26"/>
      <c r="BE77" s="26"/>
      <c r="BF77" s="26"/>
      <c r="BG77" s="26"/>
      <c r="BH77" s="26"/>
      <c r="BI77" s="26"/>
      <c r="BJ77" s="26"/>
      <c r="BK77" s="26"/>
      <c r="BL77" s="26"/>
      <c r="BM77" s="26"/>
      <c r="BN77" s="26"/>
      <c r="BO77" s="26"/>
      <c r="BP77" s="16">
        <v>46153</v>
      </c>
      <c r="BQ77" s="28" t="str">
        <f>HYPERLINK("https://organic.ams.usda.gov/Integrity//Certificate.aspx?cid=71&amp;nopid=5520048410")</f>
        <v>https://organic.ams.usda.gov/Integrity//Certificate.aspx?cid=71&amp;nopid=5520048410</v>
      </c>
    </row>
    <row r="78" spans="1:69" x14ac:dyDescent="0.3">
      <c r="A78" t="s">
        <v>3</v>
      </c>
      <c r="B78" s="6" t="s">
        <v>9</v>
      </c>
      <c r="C78" s="6" t="s">
        <v>32</v>
      </c>
      <c r="D78" s="6" t="s">
        <v>54</v>
      </c>
      <c r="E78" s="10" t="s">
        <v>147</v>
      </c>
      <c r="F78" s="6" t="s">
        <v>345</v>
      </c>
      <c r="G78" s="6" t="s">
        <v>49</v>
      </c>
      <c r="H78" s="6" t="s">
        <v>559</v>
      </c>
      <c r="I78" s="6" t="s">
        <v>737</v>
      </c>
      <c r="J78" s="6" t="s">
        <v>894</v>
      </c>
      <c r="K78" s="6" t="s">
        <v>994</v>
      </c>
      <c r="L78" s="16">
        <v>41502</v>
      </c>
      <c r="M78" s="16">
        <v>46365</v>
      </c>
      <c r="N78" s="6" t="s">
        <v>49</v>
      </c>
      <c r="O78" s="21" t="s">
        <v>49</v>
      </c>
      <c r="P78" s="6" t="s">
        <v>49</v>
      </c>
      <c r="Q78" s="6" t="s">
        <v>49</v>
      </c>
      <c r="R78" s="6" t="s">
        <v>49</v>
      </c>
      <c r="S78" s="6" t="s">
        <v>49</v>
      </c>
      <c r="T78" s="21" t="s">
        <v>49</v>
      </c>
      <c r="U78" s="6" t="s">
        <v>49</v>
      </c>
      <c r="V78" s="6" t="s">
        <v>49</v>
      </c>
      <c r="W78" s="6" t="s">
        <v>49</v>
      </c>
      <c r="X78" s="6" t="s">
        <v>49</v>
      </c>
      <c r="Y78" s="21" t="s">
        <v>49</v>
      </c>
      <c r="Z78" s="6" t="s">
        <v>49</v>
      </c>
      <c r="AA78" s="6" t="s">
        <v>49</v>
      </c>
      <c r="AB78" s="6" t="s">
        <v>49</v>
      </c>
      <c r="AC78" s="6" t="s">
        <v>994</v>
      </c>
      <c r="AD78" s="16">
        <v>41502</v>
      </c>
      <c r="AE78" s="6" t="s">
        <v>1170</v>
      </c>
      <c r="AF78" s="6" t="s">
        <v>49</v>
      </c>
      <c r="AG78" s="6" t="s">
        <v>1263</v>
      </c>
      <c r="AH78" s="6" t="s">
        <v>1361</v>
      </c>
      <c r="AI78" s="6" t="s">
        <v>49</v>
      </c>
      <c r="AJ78" s="6" t="s">
        <v>1507</v>
      </c>
      <c r="AK78" s="6" t="s">
        <v>1549</v>
      </c>
      <c r="AL78" s="6" t="s">
        <v>1572</v>
      </c>
      <c r="AM78" s="6" t="s">
        <v>1596</v>
      </c>
      <c r="AN78" s="6" t="s">
        <v>665</v>
      </c>
      <c r="AO78" s="6" t="s">
        <v>1707</v>
      </c>
      <c r="AP78" s="6" t="s">
        <v>1736</v>
      </c>
      <c r="AQ78" s="6" t="s">
        <v>49</v>
      </c>
      <c r="AR78" s="6" t="s">
        <v>1786</v>
      </c>
      <c r="AS78" s="6" t="s">
        <v>1813</v>
      </c>
      <c r="AT78" s="6" t="s">
        <v>1572</v>
      </c>
      <c r="AU78" s="6" t="s">
        <v>1829</v>
      </c>
      <c r="AV78" s="6" t="s">
        <v>49</v>
      </c>
      <c r="AW78" s="6" t="s">
        <v>49</v>
      </c>
      <c r="AX78" s="6" t="s">
        <v>1913</v>
      </c>
      <c r="AY78" s="6" t="s">
        <v>49</v>
      </c>
      <c r="AZ78" s="6" t="s">
        <v>49</v>
      </c>
      <c r="BA78" s="6" t="s">
        <v>49</v>
      </c>
      <c r="BB78" s="6" t="s">
        <v>49</v>
      </c>
      <c r="BC78" s="26"/>
      <c r="BD78" s="26"/>
      <c r="BE78" s="26"/>
      <c r="BF78" s="26"/>
      <c r="BG78" s="26"/>
      <c r="BH78" s="26"/>
      <c r="BI78" s="26"/>
      <c r="BJ78" s="26"/>
      <c r="BK78" s="26"/>
      <c r="BL78" s="26"/>
      <c r="BM78" s="26"/>
      <c r="BN78" s="26"/>
      <c r="BO78" s="26"/>
      <c r="BP78" s="16">
        <v>46153</v>
      </c>
      <c r="BQ78" s="28" t="str">
        <f>HYPERLINK("https://organic.ams.usda.gov/Integrity//Certificate.aspx?cid=71&amp;nopid=5520168321")</f>
        <v>https://organic.ams.usda.gov/Integrity//Certificate.aspx?cid=71&amp;nopid=5520168321</v>
      </c>
    </row>
    <row r="79" spans="1:69" x14ac:dyDescent="0.3">
      <c r="A79" t="s">
        <v>3</v>
      </c>
      <c r="B79" s="6" t="s">
        <v>6</v>
      </c>
      <c r="C79" s="6" t="s">
        <v>29</v>
      </c>
      <c r="D79" s="6" t="s">
        <v>51</v>
      </c>
      <c r="E79" s="10" t="s">
        <v>148</v>
      </c>
      <c r="F79" s="6" t="s">
        <v>346</v>
      </c>
      <c r="G79" s="6" t="s">
        <v>49</v>
      </c>
      <c r="H79" s="6" t="s">
        <v>560</v>
      </c>
      <c r="I79" s="6" t="s">
        <v>738</v>
      </c>
      <c r="J79" s="6" t="s">
        <v>895</v>
      </c>
      <c r="K79" s="6" t="s">
        <v>994</v>
      </c>
      <c r="L79" s="16">
        <v>42587</v>
      </c>
      <c r="M79" s="16">
        <v>46113</v>
      </c>
      <c r="N79" s="6" t="s">
        <v>994</v>
      </c>
      <c r="O79" s="16">
        <v>42587</v>
      </c>
      <c r="P79" s="6" t="s">
        <v>49</v>
      </c>
      <c r="Q79" s="6" t="s">
        <v>49</v>
      </c>
      <c r="R79" s="6" t="s">
        <v>49</v>
      </c>
      <c r="S79" s="6" t="s">
        <v>49</v>
      </c>
      <c r="T79" s="21" t="s">
        <v>49</v>
      </c>
      <c r="U79" s="6" t="s">
        <v>49</v>
      </c>
      <c r="V79" s="6" t="s">
        <v>49</v>
      </c>
      <c r="W79" s="6" t="s">
        <v>49</v>
      </c>
      <c r="X79" s="6" t="s">
        <v>49</v>
      </c>
      <c r="Y79" s="21" t="s">
        <v>49</v>
      </c>
      <c r="Z79" s="6" t="s">
        <v>49</v>
      </c>
      <c r="AA79" s="6" t="s">
        <v>49</v>
      </c>
      <c r="AB79" s="6" t="s">
        <v>49</v>
      </c>
      <c r="AC79" s="6" t="s">
        <v>49</v>
      </c>
      <c r="AD79" s="21" t="s">
        <v>49</v>
      </c>
      <c r="AE79" s="6" t="s">
        <v>49</v>
      </c>
      <c r="AF79" s="6" t="s">
        <v>49</v>
      </c>
      <c r="AG79" s="6" t="s">
        <v>49</v>
      </c>
      <c r="AH79" s="6" t="s">
        <v>1362</v>
      </c>
      <c r="AI79" s="6" t="s">
        <v>49</v>
      </c>
      <c r="AJ79" s="6" t="s">
        <v>1531</v>
      </c>
      <c r="AK79" s="6" t="s">
        <v>1549</v>
      </c>
      <c r="AL79" s="6" t="s">
        <v>1572</v>
      </c>
      <c r="AM79" s="6" t="s">
        <v>1628</v>
      </c>
      <c r="AN79" s="6" t="s">
        <v>1692</v>
      </c>
      <c r="AO79" s="6" t="s">
        <v>1713</v>
      </c>
      <c r="AP79" s="6" t="s">
        <v>1362</v>
      </c>
      <c r="AQ79" s="6" t="s">
        <v>49</v>
      </c>
      <c r="AR79" s="6" t="s">
        <v>1531</v>
      </c>
      <c r="AS79" s="6" t="s">
        <v>1549</v>
      </c>
      <c r="AT79" s="6" t="s">
        <v>1572</v>
      </c>
      <c r="AU79" s="6" t="s">
        <v>1628</v>
      </c>
      <c r="AV79" s="6" t="s">
        <v>49</v>
      </c>
      <c r="AW79" s="6" t="s">
        <v>49</v>
      </c>
      <c r="AX79" s="6" t="s">
        <v>1914</v>
      </c>
      <c r="AY79" s="6" t="s">
        <v>49</v>
      </c>
      <c r="AZ79" s="6" t="s">
        <v>49</v>
      </c>
      <c r="BA79" s="6" t="s">
        <v>2262</v>
      </c>
      <c r="BB79" s="24">
        <v>104</v>
      </c>
      <c r="BC79" s="26"/>
      <c r="BD79" s="26"/>
      <c r="BE79" s="26"/>
      <c r="BF79" s="26"/>
      <c r="BG79" s="26"/>
      <c r="BH79" s="26"/>
      <c r="BI79" s="26"/>
      <c r="BJ79" s="26"/>
      <c r="BK79" s="26"/>
      <c r="BL79" s="26"/>
      <c r="BM79" s="26"/>
      <c r="BN79" s="26"/>
      <c r="BO79" s="26"/>
      <c r="BP79" s="16">
        <v>45861</v>
      </c>
      <c r="BQ79" s="28" t="str">
        <f>HYPERLINK("https://organic.ams.usda.gov/Integrity//Certificate.aspx?cid=42&amp;nopid=6780000044")</f>
        <v>https://organic.ams.usda.gov/Integrity//Certificate.aspx?cid=42&amp;nopid=6780000044</v>
      </c>
    </row>
    <row r="80" spans="1:69" x14ac:dyDescent="0.3">
      <c r="A80" t="s">
        <v>3</v>
      </c>
      <c r="B80" s="6" t="s">
        <v>6</v>
      </c>
      <c r="C80" s="6" t="s">
        <v>29</v>
      </c>
      <c r="D80" s="6" t="s">
        <v>51</v>
      </c>
      <c r="E80" s="10" t="s">
        <v>149</v>
      </c>
      <c r="F80" s="6" t="s">
        <v>347</v>
      </c>
      <c r="G80" s="6" t="s">
        <v>49</v>
      </c>
      <c r="H80" s="6" t="s">
        <v>561</v>
      </c>
      <c r="I80" s="6" t="s">
        <v>739</v>
      </c>
      <c r="J80" s="6" t="s">
        <v>888</v>
      </c>
      <c r="K80" s="6" t="s">
        <v>994</v>
      </c>
      <c r="L80" s="16">
        <v>40373</v>
      </c>
      <c r="M80" s="16">
        <v>46478</v>
      </c>
      <c r="N80" s="6" t="s">
        <v>994</v>
      </c>
      <c r="O80" s="16">
        <v>40373</v>
      </c>
      <c r="P80" s="6" t="s">
        <v>1035</v>
      </c>
      <c r="Q80" s="6" t="s">
        <v>49</v>
      </c>
      <c r="R80" s="6" t="s">
        <v>49</v>
      </c>
      <c r="S80" s="6" t="s">
        <v>49</v>
      </c>
      <c r="T80" s="21" t="s">
        <v>49</v>
      </c>
      <c r="U80" s="6" t="s">
        <v>49</v>
      </c>
      <c r="V80" s="6" t="s">
        <v>49</v>
      </c>
      <c r="W80" s="6" t="s">
        <v>49</v>
      </c>
      <c r="X80" s="6" t="s">
        <v>49</v>
      </c>
      <c r="Y80" s="21" t="s">
        <v>49</v>
      </c>
      <c r="Z80" s="6" t="s">
        <v>49</v>
      </c>
      <c r="AA80" s="6" t="s">
        <v>49</v>
      </c>
      <c r="AB80" s="6" t="s">
        <v>49</v>
      </c>
      <c r="AC80" s="6" t="s">
        <v>49</v>
      </c>
      <c r="AD80" s="21" t="s">
        <v>49</v>
      </c>
      <c r="AE80" s="6" t="s">
        <v>49</v>
      </c>
      <c r="AF80" s="6" t="s">
        <v>49</v>
      </c>
      <c r="AG80" s="6" t="s">
        <v>49</v>
      </c>
      <c r="AH80" s="6" t="s">
        <v>1363</v>
      </c>
      <c r="AI80" s="6" t="s">
        <v>49</v>
      </c>
      <c r="AJ80" s="6" t="s">
        <v>1526</v>
      </c>
      <c r="AK80" s="6" t="s">
        <v>1549</v>
      </c>
      <c r="AL80" s="6" t="s">
        <v>1572</v>
      </c>
      <c r="AM80" s="6" t="s">
        <v>1623</v>
      </c>
      <c r="AN80" s="6" t="s">
        <v>1695</v>
      </c>
      <c r="AO80" s="6" t="s">
        <v>1716</v>
      </c>
      <c r="AP80" s="6" t="s">
        <v>1737</v>
      </c>
      <c r="AQ80" s="6" t="s">
        <v>49</v>
      </c>
      <c r="AR80" s="6" t="s">
        <v>1526</v>
      </c>
      <c r="AS80" s="6" t="s">
        <v>1549</v>
      </c>
      <c r="AT80" s="6" t="s">
        <v>1572</v>
      </c>
      <c r="AU80" s="6" t="s">
        <v>1623</v>
      </c>
      <c r="AV80" s="6" t="s">
        <v>49</v>
      </c>
      <c r="AW80" s="6" t="s">
        <v>49</v>
      </c>
      <c r="AX80" s="6" t="s">
        <v>1915</v>
      </c>
      <c r="AY80" s="6" t="s">
        <v>49</v>
      </c>
      <c r="AZ80" s="6" t="s">
        <v>49</v>
      </c>
      <c r="BA80" s="6" t="s">
        <v>49</v>
      </c>
      <c r="BB80" s="24">
        <v>156</v>
      </c>
      <c r="BC80" s="26"/>
      <c r="BD80" s="26"/>
      <c r="BE80" s="26"/>
      <c r="BF80" s="26"/>
      <c r="BG80" s="26"/>
      <c r="BH80" s="26"/>
      <c r="BI80" s="26"/>
      <c r="BJ80" s="26"/>
      <c r="BK80" s="26"/>
      <c r="BL80" s="26"/>
      <c r="BM80" s="26"/>
      <c r="BN80" s="26"/>
      <c r="BO80" s="26"/>
      <c r="BP80" s="16">
        <v>46115</v>
      </c>
      <c r="BQ80" s="28" t="str">
        <f>HYPERLINK("https://organic.ams.usda.gov/Integrity//Certificate.aspx?cid=42&amp;nopid=6780000082")</f>
        <v>https://organic.ams.usda.gov/Integrity//Certificate.aspx?cid=42&amp;nopid=6780000082</v>
      </c>
    </row>
    <row r="81" spans="1:69" x14ac:dyDescent="0.3">
      <c r="A81" t="s">
        <v>3</v>
      </c>
      <c r="B81" s="6" t="s">
        <v>20</v>
      </c>
      <c r="C81" s="6" t="s">
        <v>43</v>
      </c>
      <c r="D81" s="6" t="s">
        <v>65</v>
      </c>
      <c r="E81" s="10" t="s">
        <v>150</v>
      </c>
      <c r="F81" s="6" t="s">
        <v>348</v>
      </c>
      <c r="G81" s="6" t="s">
        <v>49</v>
      </c>
      <c r="H81" s="6" t="s">
        <v>150</v>
      </c>
      <c r="I81" s="6" t="s">
        <v>740</v>
      </c>
      <c r="J81" s="6" t="s">
        <v>896</v>
      </c>
      <c r="K81" s="6" t="s">
        <v>994</v>
      </c>
      <c r="L81" s="16">
        <v>45569</v>
      </c>
      <c r="M81" s="16">
        <v>46174</v>
      </c>
      <c r="N81" s="6" t="s">
        <v>49</v>
      </c>
      <c r="O81" s="21" t="s">
        <v>49</v>
      </c>
      <c r="P81" s="6" t="s">
        <v>49</v>
      </c>
      <c r="Q81" s="6" t="s">
        <v>49</v>
      </c>
      <c r="R81" s="6" t="s">
        <v>49</v>
      </c>
      <c r="S81" s="6" t="s">
        <v>49</v>
      </c>
      <c r="T81" s="21" t="s">
        <v>49</v>
      </c>
      <c r="U81" s="6" t="s">
        <v>49</v>
      </c>
      <c r="V81" s="6" t="s">
        <v>49</v>
      </c>
      <c r="W81" s="6" t="s">
        <v>49</v>
      </c>
      <c r="X81" s="6" t="s">
        <v>49</v>
      </c>
      <c r="Y81" s="21" t="s">
        <v>49</v>
      </c>
      <c r="Z81" s="6" t="s">
        <v>49</v>
      </c>
      <c r="AA81" s="6" t="s">
        <v>49</v>
      </c>
      <c r="AB81" s="6" t="s">
        <v>49</v>
      </c>
      <c r="AC81" s="6" t="s">
        <v>994</v>
      </c>
      <c r="AD81" s="16">
        <v>45569</v>
      </c>
      <c r="AE81" s="6" t="s">
        <v>1171</v>
      </c>
      <c r="AF81" s="6" t="s">
        <v>49</v>
      </c>
      <c r="AG81" s="6" t="s">
        <v>348</v>
      </c>
      <c r="AH81" s="6" t="s">
        <v>1364</v>
      </c>
      <c r="AI81" s="6" t="s">
        <v>49</v>
      </c>
      <c r="AJ81" s="6" t="s">
        <v>1488</v>
      </c>
      <c r="AK81" s="6" t="s">
        <v>1549</v>
      </c>
      <c r="AL81" s="6" t="s">
        <v>1572</v>
      </c>
      <c r="AM81" s="6" t="s">
        <v>1577</v>
      </c>
      <c r="AN81" s="6" t="s">
        <v>49</v>
      </c>
      <c r="AO81" s="6" t="s">
        <v>49</v>
      </c>
      <c r="AP81" s="6" t="s">
        <v>1738</v>
      </c>
      <c r="AQ81" s="6" t="s">
        <v>49</v>
      </c>
      <c r="AR81" s="6" t="s">
        <v>1787</v>
      </c>
      <c r="AS81" s="6" t="s">
        <v>1549</v>
      </c>
      <c r="AT81" s="6" t="s">
        <v>1572</v>
      </c>
      <c r="AU81" s="6" t="s">
        <v>1830</v>
      </c>
      <c r="AV81" s="6" t="s">
        <v>49</v>
      </c>
      <c r="AW81" s="6" t="s">
        <v>49</v>
      </c>
      <c r="AX81" s="6" t="s">
        <v>1916</v>
      </c>
      <c r="AY81" s="6" t="s">
        <v>2082</v>
      </c>
      <c r="AZ81" s="6" t="s">
        <v>2208</v>
      </c>
      <c r="BA81" s="6" t="s">
        <v>49</v>
      </c>
      <c r="BB81" s="6" t="s">
        <v>49</v>
      </c>
      <c r="BC81" s="26"/>
      <c r="BD81" s="26"/>
      <c r="BE81" s="26"/>
      <c r="BF81" s="26"/>
      <c r="BG81" s="26" t="s">
        <v>2277</v>
      </c>
      <c r="BH81" s="26"/>
      <c r="BI81" s="26"/>
      <c r="BJ81" s="26"/>
      <c r="BK81" s="26"/>
      <c r="BL81" s="26"/>
      <c r="BM81" s="26"/>
      <c r="BN81" s="26"/>
      <c r="BO81" s="26"/>
      <c r="BP81" s="16">
        <v>45867</v>
      </c>
      <c r="BQ81" s="28" t="str">
        <f>HYPERLINK("https://organic.ams.usda.gov/Integrity//Certificate.aspx?cid=8&amp;nopid=2202415100")</f>
        <v>https://organic.ams.usda.gov/Integrity//Certificate.aspx?cid=8&amp;nopid=2202415100</v>
      </c>
    </row>
    <row r="82" spans="1:69" x14ac:dyDescent="0.3">
      <c r="A82" t="s">
        <v>3</v>
      </c>
      <c r="B82" s="6" t="s">
        <v>8</v>
      </c>
      <c r="C82" s="6" t="s">
        <v>31</v>
      </c>
      <c r="D82" s="6" t="s">
        <v>53</v>
      </c>
      <c r="E82" s="10" t="s">
        <v>151</v>
      </c>
      <c r="F82" s="6" t="s">
        <v>349</v>
      </c>
      <c r="G82" s="6" t="s">
        <v>49</v>
      </c>
      <c r="H82" s="6" t="s">
        <v>562</v>
      </c>
      <c r="I82" s="6" t="s">
        <v>741</v>
      </c>
      <c r="J82" s="6" t="s">
        <v>897</v>
      </c>
      <c r="K82" s="6" t="s">
        <v>994</v>
      </c>
      <c r="L82" s="16">
        <v>46043</v>
      </c>
      <c r="M82" s="16">
        <v>46037</v>
      </c>
      <c r="N82" s="6" t="s">
        <v>994</v>
      </c>
      <c r="O82" s="16">
        <v>46043</v>
      </c>
      <c r="P82" s="6" t="s">
        <v>1033</v>
      </c>
      <c r="Q82" s="6" t="s">
        <v>49</v>
      </c>
      <c r="R82" s="6" t="s">
        <v>49</v>
      </c>
      <c r="S82" s="6" t="s">
        <v>49</v>
      </c>
      <c r="T82" s="21" t="s">
        <v>49</v>
      </c>
      <c r="U82" s="6" t="s">
        <v>49</v>
      </c>
      <c r="V82" s="6" t="s">
        <v>49</v>
      </c>
      <c r="W82" s="6" t="s">
        <v>49</v>
      </c>
      <c r="X82" s="6" t="s">
        <v>49</v>
      </c>
      <c r="Y82" s="21" t="s">
        <v>49</v>
      </c>
      <c r="Z82" s="6" t="s">
        <v>49</v>
      </c>
      <c r="AA82" s="6" t="s">
        <v>49</v>
      </c>
      <c r="AB82" s="6" t="s">
        <v>49</v>
      </c>
      <c r="AC82" s="6" t="s">
        <v>49</v>
      </c>
      <c r="AD82" s="21" t="s">
        <v>49</v>
      </c>
      <c r="AE82" s="6" t="s">
        <v>49</v>
      </c>
      <c r="AF82" s="6" t="s">
        <v>49</v>
      </c>
      <c r="AG82" s="6" t="s">
        <v>49</v>
      </c>
      <c r="AH82" s="6" t="s">
        <v>1365</v>
      </c>
      <c r="AI82" s="6" t="s">
        <v>49</v>
      </c>
      <c r="AJ82" s="6" t="s">
        <v>1532</v>
      </c>
      <c r="AK82" s="6" t="s">
        <v>1549</v>
      </c>
      <c r="AL82" s="6" t="s">
        <v>1572</v>
      </c>
      <c r="AM82" s="6" t="s">
        <v>1629</v>
      </c>
      <c r="AN82" s="6" t="s">
        <v>49</v>
      </c>
      <c r="AO82" s="6" t="s">
        <v>49</v>
      </c>
      <c r="AP82" s="6" t="s">
        <v>1365</v>
      </c>
      <c r="AQ82" s="6" t="s">
        <v>49</v>
      </c>
      <c r="AR82" s="6" t="s">
        <v>1532</v>
      </c>
      <c r="AS82" s="6" t="s">
        <v>1549</v>
      </c>
      <c r="AT82" s="6" t="s">
        <v>1572</v>
      </c>
      <c r="AU82" s="6" t="s">
        <v>1629</v>
      </c>
      <c r="AV82" s="6" t="s">
        <v>49</v>
      </c>
      <c r="AW82" s="6" t="s">
        <v>49</v>
      </c>
      <c r="AX82" s="6" t="s">
        <v>1917</v>
      </c>
      <c r="AY82" s="6" t="s">
        <v>2083</v>
      </c>
      <c r="AZ82" s="6" t="s">
        <v>49</v>
      </c>
      <c r="BA82" s="6" t="s">
        <v>49</v>
      </c>
      <c r="BB82" s="24">
        <v>204</v>
      </c>
      <c r="BC82" s="26"/>
      <c r="BD82" s="26"/>
      <c r="BE82" s="26"/>
      <c r="BF82" s="26"/>
      <c r="BG82" s="26"/>
      <c r="BH82" s="26"/>
      <c r="BI82" s="26"/>
      <c r="BJ82" s="26"/>
      <c r="BK82" s="26"/>
      <c r="BL82" s="26"/>
      <c r="BM82" s="26"/>
      <c r="BN82" s="26"/>
      <c r="BO82" s="26"/>
      <c r="BP82" s="16">
        <v>46113</v>
      </c>
      <c r="BQ82" s="28" t="str">
        <f>HYPERLINK("https://organic.ams.usda.gov/Integrity//Certificate.aspx?cid=68&amp;nopid=8210009392")</f>
        <v>https://organic.ams.usda.gov/Integrity//Certificate.aspx?cid=68&amp;nopid=8210009392</v>
      </c>
    </row>
    <row r="83" spans="1:69" x14ac:dyDescent="0.3">
      <c r="A83" t="s">
        <v>3</v>
      </c>
      <c r="B83" s="6" t="s">
        <v>12</v>
      </c>
      <c r="C83" s="6" t="s">
        <v>35</v>
      </c>
      <c r="D83" s="6" t="s">
        <v>57</v>
      </c>
      <c r="E83" s="10" t="s">
        <v>152</v>
      </c>
      <c r="F83" s="6" t="s">
        <v>350</v>
      </c>
      <c r="G83" s="6" t="s">
        <v>476</v>
      </c>
      <c r="H83" s="6" t="s">
        <v>563</v>
      </c>
      <c r="I83" s="6" t="s">
        <v>742</v>
      </c>
      <c r="J83" s="6" t="s">
        <v>898</v>
      </c>
      <c r="K83" s="6" t="s">
        <v>994</v>
      </c>
      <c r="L83" s="16">
        <v>42571</v>
      </c>
      <c r="M83" s="16">
        <v>46522</v>
      </c>
      <c r="N83" s="6" t="s">
        <v>994</v>
      </c>
      <c r="O83" s="16">
        <v>42571</v>
      </c>
      <c r="P83" s="6" t="s">
        <v>1036</v>
      </c>
      <c r="Q83" s="6" t="s">
        <v>49</v>
      </c>
      <c r="R83" s="6" t="s">
        <v>49</v>
      </c>
      <c r="S83" s="6" t="s">
        <v>994</v>
      </c>
      <c r="T83" s="16">
        <v>42571</v>
      </c>
      <c r="U83" s="6" t="s">
        <v>1108</v>
      </c>
      <c r="V83" s="6" t="s">
        <v>49</v>
      </c>
      <c r="W83" s="6" t="s">
        <v>49</v>
      </c>
      <c r="X83" s="6" t="s">
        <v>49</v>
      </c>
      <c r="Y83" s="21" t="s">
        <v>49</v>
      </c>
      <c r="Z83" s="6" t="s">
        <v>49</v>
      </c>
      <c r="AA83" s="6" t="s">
        <v>49</v>
      </c>
      <c r="AB83" s="6" t="s">
        <v>49</v>
      </c>
      <c r="AC83" s="6" t="s">
        <v>49</v>
      </c>
      <c r="AD83" s="21" t="s">
        <v>49</v>
      </c>
      <c r="AE83" s="6" t="s">
        <v>49</v>
      </c>
      <c r="AF83" s="6" t="s">
        <v>49</v>
      </c>
      <c r="AG83" s="6" t="s">
        <v>49</v>
      </c>
      <c r="AH83" s="6" t="s">
        <v>1366</v>
      </c>
      <c r="AI83" s="6" t="s">
        <v>49</v>
      </c>
      <c r="AJ83" s="6" t="s">
        <v>1494</v>
      </c>
      <c r="AK83" s="6" t="s">
        <v>1549</v>
      </c>
      <c r="AL83" s="6" t="s">
        <v>1572</v>
      </c>
      <c r="AM83" s="6" t="s">
        <v>1583</v>
      </c>
      <c r="AN83" s="6" t="s">
        <v>49</v>
      </c>
      <c r="AO83" s="6" t="s">
        <v>49</v>
      </c>
      <c r="AP83" s="6" t="s">
        <v>1366</v>
      </c>
      <c r="AQ83" s="6" t="s">
        <v>49</v>
      </c>
      <c r="AR83" s="6" t="s">
        <v>1494</v>
      </c>
      <c r="AS83" s="6" t="s">
        <v>1549</v>
      </c>
      <c r="AT83" s="6" t="s">
        <v>1572</v>
      </c>
      <c r="AU83" s="6" t="s">
        <v>1583</v>
      </c>
      <c r="AV83" s="6" t="s">
        <v>49</v>
      </c>
      <c r="AW83" s="6" t="s">
        <v>49</v>
      </c>
      <c r="AX83" s="6" t="s">
        <v>1918</v>
      </c>
      <c r="AY83" s="6" t="s">
        <v>49</v>
      </c>
      <c r="AZ83" s="6" t="s">
        <v>49</v>
      </c>
      <c r="BA83" s="6" t="s">
        <v>49</v>
      </c>
      <c r="BB83" s="24">
        <v>103</v>
      </c>
      <c r="BC83" s="26"/>
      <c r="BD83" s="26"/>
      <c r="BE83" s="26"/>
      <c r="BF83" s="26" t="s">
        <v>2277</v>
      </c>
      <c r="BG83" s="26"/>
      <c r="BH83" s="26"/>
      <c r="BI83" s="26"/>
      <c r="BJ83" s="26"/>
      <c r="BK83" s="26"/>
      <c r="BL83" s="26"/>
      <c r="BM83" s="26"/>
      <c r="BN83" s="26"/>
      <c r="BO83" s="26"/>
      <c r="BP83" s="16">
        <v>46154</v>
      </c>
      <c r="BQ83" s="28" t="str">
        <f>HYPERLINK("https://organic.ams.usda.gov/Integrity//Certificate.aspx?cid=58&amp;nopid=1600003833")</f>
        <v>https://organic.ams.usda.gov/Integrity//Certificate.aspx?cid=58&amp;nopid=1600003833</v>
      </c>
    </row>
    <row r="84" spans="1:69" x14ac:dyDescent="0.3">
      <c r="A84" t="s">
        <v>3</v>
      </c>
      <c r="B84" s="6" t="s">
        <v>8</v>
      </c>
      <c r="C84" s="6" t="s">
        <v>31</v>
      </c>
      <c r="D84" s="6" t="s">
        <v>53</v>
      </c>
      <c r="E84" s="10" t="s">
        <v>153</v>
      </c>
      <c r="F84" s="6" t="s">
        <v>351</v>
      </c>
      <c r="G84" s="6" t="s">
        <v>49</v>
      </c>
      <c r="H84" s="6" t="s">
        <v>564</v>
      </c>
      <c r="I84" s="6" t="s">
        <v>718</v>
      </c>
      <c r="J84" s="6" t="s">
        <v>875</v>
      </c>
      <c r="K84" s="6" t="s">
        <v>994</v>
      </c>
      <c r="L84" s="16">
        <v>43759</v>
      </c>
      <c r="M84" s="16">
        <v>46402</v>
      </c>
      <c r="N84" s="6" t="s">
        <v>994</v>
      </c>
      <c r="O84" s="16">
        <v>45028</v>
      </c>
      <c r="P84" s="6" t="s">
        <v>1007</v>
      </c>
      <c r="Q84" s="6" t="s">
        <v>49</v>
      </c>
      <c r="R84" s="6" t="s">
        <v>49</v>
      </c>
      <c r="S84" s="6" t="s">
        <v>994</v>
      </c>
      <c r="T84" s="16">
        <v>43759</v>
      </c>
      <c r="U84" s="6" t="s">
        <v>1104</v>
      </c>
      <c r="V84" s="6" t="s">
        <v>49</v>
      </c>
      <c r="W84" s="6" t="s">
        <v>49</v>
      </c>
      <c r="X84" s="6" t="s">
        <v>49</v>
      </c>
      <c r="Y84" s="21" t="s">
        <v>49</v>
      </c>
      <c r="Z84" s="6" t="s">
        <v>49</v>
      </c>
      <c r="AA84" s="6" t="s">
        <v>49</v>
      </c>
      <c r="AB84" s="6" t="s">
        <v>49</v>
      </c>
      <c r="AC84" s="6" t="s">
        <v>49</v>
      </c>
      <c r="AD84" s="21" t="s">
        <v>49</v>
      </c>
      <c r="AE84" s="6" t="s">
        <v>49</v>
      </c>
      <c r="AF84" s="6" t="s">
        <v>49</v>
      </c>
      <c r="AG84" s="6" t="s">
        <v>49</v>
      </c>
      <c r="AH84" s="6" t="s">
        <v>1367</v>
      </c>
      <c r="AI84" s="6" t="s">
        <v>49</v>
      </c>
      <c r="AJ84" s="6" t="s">
        <v>1533</v>
      </c>
      <c r="AK84" s="6" t="s">
        <v>1549</v>
      </c>
      <c r="AL84" s="6" t="s">
        <v>1572</v>
      </c>
      <c r="AM84" s="6" t="s">
        <v>1630</v>
      </c>
      <c r="AN84" s="6" t="s">
        <v>1683</v>
      </c>
      <c r="AO84" s="6" t="s">
        <v>1702</v>
      </c>
      <c r="AP84" s="6" t="s">
        <v>1732</v>
      </c>
      <c r="AQ84" s="6" t="s">
        <v>49</v>
      </c>
      <c r="AR84" s="6" t="s">
        <v>1785</v>
      </c>
      <c r="AS84" s="6" t="s">
        <v>1811</v>
      </c>
      <c r="AT84" s="6" t="s">
        <v>1572</v>
      </c>
      <c r="AU84" s="6" t="s">
        <v>1826</v>
      </c>
      <c r="AV84" s="6" t="s">
        <v>49</v>
      </c>
      <c r="AW84" s="6" t="s">
        <v>49</v>
      </c>
      <c r="AX84" s="6" t="s">
        <v>1896</v>
      </c>
      <c r="AY84" s="6" t="s">
        <v>2064</v>
      </c>
      <c r="AZ84" s="6" t="s">
        <v>49</v>
      </c>
      <c r="BA84" s="6" t="s">
        <v>49</v>
      </c>
      <c r="BB84" s="24">
        <v>1</v>
      </c>
      <c r="BC84" s="26"/>
      <c r="BD84" s="26"/>
      <c r="BE84" s="26"/>
      <c r="BF84" s="26"/>
      <c r="BG84" s="26"/>
      <c r="BH84" s="26"/>
      <c r="BI84" s="26"/>
      <c r="BJ84" s="26"/>
      <c r="BK84" s="26" t="s">
        <v>2277</v>
      </c>
      <c r="BL84" s="26"/>
      <c r="BM84" s="26"/>
      <c r="BN84" s="26"/>
      <c r="BO84" s="26"/>
      <c r="BP84" s="16">
        <v>46125</v>
      </c>
      <c r="BQ84" s="28" t="str">
        <f>HYPERLINK("https://organic.ams.usda.gov/Integrity//Certificate.aspx?cid=68&amp;nopid=8210006442")</f>
        <v>https://organic.ams.usda.gov/Integrity//Certificate.aspx?cid=68&amp;nopid=8210006442</v>
      </c>
    </row>
    <row r="85" spans="1:69" x14ac:dyDescent="0.3">
      <c r="A85" t="s">
        <v>3</v>
      </c>
      <c r="B85" s="6" t="s">
        <v>16</v>
      </c>
      <c r="C85" s="6" t="s">
        <v>39</v>
      </c>
      <c r="D85" s="6" t="s">
        <v>61</v>
      </c>
      <c r="E85" s="10" t="s">
        <v>154</v>
      </c>
      <c r="F85" s="6" t="s">
        <v>352</v>
      </c>
      <c r="G85" s="6" t="s">
        <v>49</v>
      </c>
      <c r="H85" s="6" t="s">
        <v>565</v>
      </c>
      <c r="I85" s="6" t="s">
        <v>743</v>
      </c>
      <c r="J85" s="6" t="s">
        <v>899</v>
      </c>
      <c r="K85" s="6" t="s">
        <v>994</v>
      </c>
      <c r="L85" s="16">
        <v>44747</v>
      </c>
      <c r="M85" s="16">
        <v>46023</v>
      </c>
      <c r="N85" s="6" t="s">
        <v>49</v>
      </c>
      <c r="O85" s="21" t="s">
        <v>49</v>
      </c>
      <c r="P85" s="6" t="s">
        <v>49</v>
      </c>
      <c r="Q85" s="6" t="s">
        <v>49</v>
      </c>
      <c r="R85" s="6" t="s">
        <v>49</v>
      </c>
      <c r="S85" s="6" t="s">
        <v>49</v>
      </c>
      <c r="T85" s="21" t="s">
        <v>49</v>
      </c>
      <c r="U85" s="6" t="s">
        <v>49</v>
      </c>
      <c r="V85" s="6" t="s">
        <v>49</v>
      </c>
      <c r="W85" s="6" t="s">
        <v>49</v>
      </c>
      <c r="X85" s="6" t="s">
        <v>49</v>
      </c>
      <c r="Y85" s="21" t="s">
        <v>49</v>
      </c>
      <c r="Z85" s="6" t="s">
        <v>49</v>
      </c>
      <c r="AA85" s="6" t="s">
        <v>49</v>
      </c>
      <c r="AB85" s="6" t="s">
        <v>49</v>
      </c>
      <c r="AC85" s="6" t="s">
        <v>994</v>
      </c>
      <c r="AD85" s="16">
        <v>44747</v>
      </c>
      <c r="AE85" s="6" t="s">
        <v>1172</v>
      </c>
      <c r="AF85" s="6" t="s">
        <v>49</v>
      </c>
      <c r="AG85" s="6" t="s">
        <v>49</v>
      </c>
      <c r="AH85" s="6" t="s">
        <v>1368</v>
      </c>
      <c r="AI85" s="6" t="s">
        <v>49</v>
      </c>
      <c r="AJ85" s="6" t="s">
        <v>1488</v>
      </c>
      <c r="AK85" s="6" t="s">
        <v>1549</v>
      </c>
      <c r="AL85" s="6" t="s">
        <v>1572</v>
      </c>
      <c r="AM85" s="6" t="s">
        <v>1631</v>
      </c>
      <c r="AN85" s="6" t="s">
        <v>49</v>
      </c>
      <c r="AO85" s="6" t="s">
        <v>49</v>
      </c>
      <c r="AP85" s="6" t="s">
        <v>49</v>
      </c>
      <c r="AQ85" s="6" t="s">
        <v>49</v>
      </c>
      <c r="AR85" s="6" t="s">
        <v>49</v>
      </c>
      <c r="AS85" s="6" t="s">
        <v>49</v>
      </c>
      <c r="AT85" s="6" t="s">
        <v>49</v>
      </c>
      <c r="AU85" s="6" t="s">
        <v>49</v>
      </c>
      <c r="AV85" s="6" t="s">
        <v>49</v>
      </c>
      <c r="AW85" s="6" t="s">
        <v>49</v>
      </c>
      <c r="AX85" s="6" t="s">
        <v>1919</v>
      </c>
      <c r="AY85" s="6" t="s">
        <v>2084</v>
      </c>
      <c r="AZ85" s="6" t="s">
        <v>49</v>
      </c>
      <c r="BA85" s="6" t="s">
        <v>49</v>
      </c>
      <c r="BB85" s="6" t="s">
        <v>49</v>
      </c>
      <c r="BC85" s="26"/>
      <c r="BD85" s="26"/>
      <c r="BE85" s="26"/>
      <c r="BF85" s="26"/>
      <c r="BG85" s="26"/>
      <c r="BH85" s="26"/>
      <c r="BI85" s="26"/>
      <c r="BJ85" s="26"/>
      <c r="BK85" s="26"/>
      <c r="BL85" s="26"/>
      <c r="BM85" s="26"/>
      <c r="BN85" s="26"/>
      <c r="BO85" s="26"/>
      <c r="BP85" s="16">
        <v>46000</v>
      </c>
      <c r="BQ85" s="28" t="str">
        <f>HYPERLINK("https://organic.ams.usda.gov/Integrity//Certificate.aspx?cid=63&amp;nopid=6220008920")</f>
        <v>https://organic.ams.usda.gov/Integrity//Certificate.aspx?cid=63&amp;nopid=6220008920</v>
      </c>
    </row>
    <row r="86" spans="1:69" x14ac:dyDescent="0.3">
      <c r="A86" t="s">
        <v>3</v>
      </c>
      <c r="B86" s="6" t="s">
        <v>8</v>
      </c>
      <c r="C86" s="6" t="s">
        <v>31</v>
      </c>
      <c r="D86" s="6" t="s">
        <v>53</v>
      </c>
      <c r="E86" s="10" t="s">
        <v>155</v>
      </c>
      <c r="F86" s="6" t="s">
        <v>353</v>
      </c>
      <c r="G86" s="6" t="s">
        <v>49</v>
      </c>
      <c r="H86" s="6" t="s">
        <v>566</v>
      </c>
      <c r="I86" s="6" t="s">
        <v>744</v>
      </c>
      <c r="J86" s="6" t="s">
        <v>857</v>
      </c>
      <c r="K86" s="6" t="s">
        <v>994</v>
      </c>
      <c r="L86" s="16">
        <v>45015</v>
      </c>
      <c r="M86" s="16">
        <v>46402</v>
      </c>
      <c r="N86" s="6" t="s">
        <v>994</v>
      </c>
      <c r="O86" s="16">
        <v>45015</v>
      </c>
      <c r="P86" s="6" t="s">
        <v>1007</v>
      </c>
      <c r="Q86" s="6" t="s">
        <v>49</v>
      </c>
      <c r="R86" s="6" t="s">
        <v>49</v>
      </c>
      <c r="S86" s="6" t="s">
        <v>994</v>
      </c>
      <c r="T86" s="16">
        <v>45048</v>
      </c>
      <c r="U86" s="6" t="s">
        <v>1101</v>
      </c>
      <c r="V86" s="6" t="s">
        <v>49</v>
      </c>
      <c r="W86" s="6" t="s">
        <v>49</v>
      </c>
      <c r="X86" s="6" t="s">
        <v>49</v>
      </c>
      <c r="Y86" s="21" t="s">
        <v>49</v>
      </c>
      <c r="Z86" s="6" t="s">
        <v>49</v>
      </c>
      <c r="AA86" s="6" t="s">
        <v>49</v>
      </c>
      <c r="AB86" s="6" t="s">
        <v>49</v>
      </c>
      <c r="AC86" s="6" t="s">
        <v>49</v>
      </c>
      <c r="AD86" s="21" t="s">
        <v>49</v>
      </c>
      <c r="AE86" s="6" t="s">
        <v>49</v>
      </c>
      <c r="AF86" s="6" t="s">
        <v>49</v>
      </c>
      <c r="AG86" s="6" t="s">
        <v>49</v>
      </c>
      <c r="AH86" s="6" t="s">
        <v>1369</v>
      </c>
      <c r="AI86" s="6" t="s">
        <v>49</v>
      </c>
      <c r="AJ86" s="6" t="s">
        <v>1534</v>
      </c>
      <c r="AK86" s="6" t="s">
        <v>1549</v>
      </c>
      <c r="AL86" s="6" t="s">
        <v>1572</v>
      </c>
      <c r="AM86" s="6" t="s">
        <v>1632</v>
      </c>
      <c r="AN86" s="6" t="s">
        <v>1693</v>
      </c>
      <c r="AO86" s="6" t="s">
        <v>1714</v>
      </c>
      <c r="AP86" s="6" t="s">
        <v>1369</v>
      </c>
      <c r="AQ86" s="6" t="s">
        <v>49</v>
      </c>
      <c r="AR86" s="6" t="s">
        <v>1534</v>
      </c>
      <c r="AS86" s="6" t="s">
        <v>1549</v>
      </c>
      <c r="AT86" s="6" t="s">
        <v>1572</v>
      </c>
      <c r="AU86" s="6" t="s">
        <v>1632</v>
      </c>
      <c r="AV86" s="6" t="s">
        <v>49</v>
      </c>
      <c r="AW86" s="6" t="s">
        <v>49</v>
      </c>
      <c r="AX86" s="6" t="s">
        <v>49</v>
      </c>
      <c r="AY86" s="6" t="s">
        <v>49</v>
      </c>
      <c r="AZ86" s="6" t="s">
        <v>49</v>
      </c>
      <c r="BA86" s="6" t="s">
        <v>49</v>
      </c>
      <c r="BB86" s="24">
        <v>102</v>
      </c>
      <c r="BC86" s="26"/>
      <c r="BD86" s="26"/>
      <c r="BE86" s="26"/>
      <c r="BF86" s="26" t="s">
        <v>2277</v>
      </c>
      <c r="BG86" s="26"/>
      <c r="BH86" s="26"/>
      <c r="BI86" s="26"/>
      <c r="BJ86" s="26"/>
      <c r="BK86" s="26"/>
      <c r="BL86" s="26"/>
      <c r="BM86" s="26"/>
      <c r="BN86" s="26"/>
      <c r="BO86" s="26"/>
      <c r="BP86" s="16">
        <v>46057</v>
      </c>
      <c r="BQ86" s="28" t="str">
        <f>HYPERLINK("https://organic.ams.usda.gov/Integrity//Certificate.aspx?cid=68&amp;nopid=8210008618")</f>
        <v>https://organic.ams.usda.gov/Integrity//Certificate.aspx?cid=68&amp;nopid=8210008618</v>
      </c>
    </row>
    <row r="87" spans="1:69" x14ac:dyDescent="0.3">
      <c r="A87" t="s">
        <v>3</v>
      </c>
      <c r="B87" s="6" t="s">
        <v>9</v>
      </c>
      <c r="C87" s="6" t="s">
        <v>32</v>
      </c>
      <c r="D87" s="6" t="s">
        <v>54</v>
      </c>
      <c r="E87" s="10" t="s">
        <v>156</v>
      </c>
      <c r="F87" s="6" t="s">
        <v>354</v>
      </c>
      <c r="G87" s="6" t="s">
        <v>49</v>
      </c>
      <c r="H87" s="6" t="s">
        <v>567</v>
      </c>
      <c r="I87" s="6" t="s">
        <v>714</v>
      </c>
      <c r="J87" s="6" t="s">
        <v>900</v>
      </c>
      <c r="K87" s="6" t="s">
        <v>994</v>
      </c>
      <c r="L87" s="16">
        <v>45047</v>
      </c>
      <c r="M87" s="16">
        <v>46359</v>
      </c>
      <c r="N87" s="6" t="s">
        <v>49</v>
      </c>
      <c r="O87" s="21" t="s">
        <v>49</v>
      </c>
      <c r="P87" s="6" t="s">
        <v>49</v>
      </c>
      <c r="Q87" s="6" t="s">
        <v>49</v>
      </c>
      <c r="R87" s="6" t="s">
        <v>49</v>
      </c>
      <c r="S87" s="6" t="s">
        <v>49</v>
      </c>
      <c r="T87" s="21" t="s">
        <v>49</v>
      </c>
      <c r="U87" s="6" t="s">
        <v>49</v>
      </c>
      <c r="V87" s="6" t="s">
        <v>49</v>
      </c>
      <c r="W87" s="6" t="s">
        <v>49</v>
      </c>
      <c r="X87" s="6" t="s">
        <v>49</v>
      </c>
      <c r="Y87" s="21" t="s">
        <v>49</v>
      </c>
      <c r="Z87" s="6" t="s">
        <v>49</v>
      </c>
      <c r="AA87" s="6" t="s">
        <v>49</v>
      </c>
      <c r="AB87" s="6" t="s">
        <v>49</v>
      </c>
      <c r="AC87" s="6" t="s">
        <v>994</v>
      </c>
      <c r="AD87" s="16">
        <v>45047</v>
      </c>
      <c r="AE87" s="6" t="s">
        <v>1173</v>
      </c>
      <c r="AF87" s="6" t="s">
        <v>49</v>
      </c>
      <c r="AG87" s="6" t="s">
        <v>1264</v>
      </c>
      <c r="AH87" s="6" t="s">
        <v>1370</v>
      </c>
      <c r="AI87" s="6" t="s">
        <v>49</v>
      </c>
      <c r="AJ87" s="6" t="s">
        <v>1492</v>
      </c>
      <c r="AK87" s="6" t="s">
        <v>1549</v>
      </c>
      <c r="AL87" s="6" t="s">
        <v>1572</v>
      </c>
      <c r="AM87" s="6" t="s">
        <v>1581</v>
      </c>
      <c r="AN87" s="6" t="s">
        <v>1688</v>
      </c>
      <c r="AO87" s="6" t="s">
        <v>1708</v>
      </c>
      <c r="AP87" s="6" t="s">
        <v>1739</v>
      </c>
      <c r="AQ87" s="6" t="s">
        <v>49</v>
      </c>
      <c r="AR87" s="6" t="s">
        <v>1788</v>
      </c>
      <c r="AS87" s="6" t="s">
        <v>1814</v>
      </c>
      <c r="AT87" s="6" t="s">
        <v>1572</v>
      </c>
      <c r="AU87" s="6" t="s">
        <v>1831</v>
      </c>
      <c r="AV87" s="6" t="s">
        <v>49</v>
      </c>
      <c r="AW87" s="6" t="s">
        <v>49</v>
      </c>
      <c r="AX87" s="6" t="s">
        <v>1920</v>
      </c>
      <c r="AY87" s="6" t="s">
        <v>2085</v>
      </c>
      <c r="AZ87" s="6" t="s">
        <v>49</v>
      </c>
      <c r="BA87" s="6" t="s">
        <v>49</v>
      </c>
      <c r="BB87" s="6" t="s">
        <v>49</v>
      </c>
      <c r="BC87" s="26"/>
      <c r="BD87" s="26"/>
      <c r="BE87" s="26"/>
      <c r="BF87" s="26"/>
      <c r="BG87" s="26" t="s">
        <v>2277</v>
      </c>
      <c r="BH87" s="26"/>
      <c r="BI87" s="26"/>
      <c r="BJ87" s="26"/>
      <c r="BK87" s="26"/>
      <c r="BL87" s="26"/>
      <c r="BM87" s="26"/>
      <c r="BN87" s="26"/>
      <c r="BO87" s="26"/>
      <c r="BP87" s="16">
        <v>46153</v>
      </c>
      <c r="BQ87" s="28" t="str">
        <f>HYPERLINK("https://organic.ams.usda.gov/Integrity//Certificate.aspx?cid=71&amp;nopid=5520718670")</f>
        <v>https://organic.ams.usda.gov/Integrity//Certificate.aspx?cid=71&amp;nopid=5520718670</v>
      </c>
    </row>
    <row r="88" spans="1:69" x14ac:dyDescent="0.3">
      <c r="A88" t="s">
        <v>3</v>
      </c>
      <c r="B88" s="6" t="s">
        <v>8</v>
      </c>
      <c r="C88" s="6" t="s">
        <v>31</v>
      </c>
      <c r="D88" s="6" t="s">
        <v>53</v>
      </c>
      <c r="E88" s="10" t="s">
        <v>157</v>
      </c>
      <c r="F88" s="6" t="s">
        <v>355</v>
      </c>
      <c r="G88" s="6" t="s">
        <v>49</v>
      </c>
      <c r="H88" s="6" t="s">
        <v>568</v>
      </c>
      <c r="I88" s="6" t="s">
        <v>745</v>
      </c>
      <c r="J88" s="6" t="s">
        <v>901</v>
      </c>
      <c r="K88" s="6" t="s">
        <v>994</v>
      </c>
      <c r="L88" s="16">
        <v>41912</v>
      </c>
      <c r="M88" s="16">
        <v>46402</v>
      </c>
      <c r="N88" s="6" t="s">
        <v>49</v>
      </c>
      <c r="O88" s="21" t="s">
        <v>49</v>
      </c>
      <c r="P88" s="6" t="s">
        <v>49</v>
      </c>
      <c r="Q88" s="6" t="s">
        <v>49</v>
      </c>
      <c r="R88" s="6" t="s">
        <v>49</v>
      </c>
      <c r="S88" s="6" t="s">
        <v>49</v>
      </c>
      <c r="T88" s="21" t="s">
        <v>49</v>
      </c>
      <c r="U88" s="6" t="s">
        <v>49</v>
      </c>
      <c r="V88" s="6" t="s">
        <v>49</v>
      </c>
      <c r="W88" s="6" t="s">
        <v>49</v>
      </c>
      <c r="X88" s="6" t="s">
        <v>49</v>
      </c>
      <c r="Y88" s="21" t="s">
        <v>49</v>
      </c>
      <c r="Z88" s="6" t="s">
        <v>49</v>
      </c>
      <c r="AA88" s="6" t="s">
        <v>49</v>
      </c>
      <c r="AB88" s="6" t="s">
        <v>49</v>
      </c>
      <c r="AC88" s="6" t="s">
        <v>994</v>
      </c>
      <c r="AD88" s="16">
        <v>41912</v>
      </c>
      <c r="AE88" s="6" t="s">
        <v>1174</v>
      </c>
      <c r="AF88" s="6" t="s">
        <v>49</v>
      </c>
      <c r="AG88" s="6" t="s">
        <v>49</v>
      </c>
      <c r="AH88" s="6" t="s">
        <v>1371</v>
      </c>
      <c r="AI88" s="6" t="s">
        <v>49</v>
      </c>
      <c r="AJ88" s="6" t="s">
        <v>1535</v>
      </c>
      <c r="AK88" s="6" t="s">
        <v>1549</v>
      </c>
      <c r="AL88" s="6" t="s">
        <v>1572</v>
      </c>
      <c r="AM88" s="6" t="s">
        <v>1633</v>
      </c>
      <c r="AN88" s="6" t="s">
        <v>1692</v>
      </c>
      <c r="AO88" s="6" t="s">
        <v>1713</v>
      </c>
      <c r="AP88" s="6" t="s">
        <v>1371</v>
      </c>
      <c r="AQ88" s="6" t="s">
        <v>49</v>
      </c>
      <c r="AR88" s="6" t="s">
        <v>1535</v>
      </c>
      <c r="AS88" s="6" t="s">
        <v>1549</v>
      </c>
      <c r="AT88" s="6" t="s">
        <v>1572</v>
      </c>
      <c r="AU88" s="6" t="s">
        <v>1633</v>
      </c>
      <c r="AV88" s="6" t="s">
        <v>49</v>
      </c>
      <c r="AW88" s="6" t="s">
        <v>49</v>
      </c>
      <c r="AX88" s="6" t="s">
        <v>1921</v>
      </c>
      <c r="AY88" s="6" t="s">
        <v>2086</v>
      </c>
      <c r="AZ88" s="6" t="s">
        <v>49</v>
      </c>
      <c r="BA88" s="6" t="s">
        <v>49</v>
      </c>
      <c r="BB88" s="6" t="s">
        <v>49</v>
      </c>
      <c r="BC88" s="26"/>
      <c r="BD88" s="26"/>
      <c r="BE88" s="26" t="s">
        <v>2277</v>
      </c>
      <c r="BF88" s="26"/>
      <c r="BG88" s="26"/>
      <c r="BH88" s="26"/>
      <c r="BI88" s="26"/>
      <c r="BJ88" s="26"/>
      <c r="BK88" s="26"/>
      <c r="BL88" s="26" t="s">
        <v>2277</v>
      </c>
      <c r="BM88" s="26"/>
      <c r="BN88" s="26"/>
      <c r="BO88" s="26"/>
      <c r="BP88" s="16">
        <v>46136</v>
      </c>
      <c r="BQ88" s="28" t="str">
        <f>HYPERLINK("https://organic.ams.usda.gov/Integrity//Certificate.aspx?cid=68&amp;nopid=8210001926")</f>
        <v>https://organic.ams.usda.gov/Integrity//Certificate.aspx?cid=68&amp;nopid=8210001926</v>
      </c>
    </row>
    <row r="89" spans="1:69" x14ac:dyDescent="0.3">
      <c r="A89" t="s">
        <v>3</v>
      </c>
      <c r="B89" s="6" t="s">
        <v>11</v>
      </c>
      <c r="C89" s="6" t="s">
        <v>34</v>
      </c>
      <c r="D89" s="6" t="s">
        <v>56</v>
      </c>
      <c r="E89" s="10" t="s">
        <v>158</v>
      </c>
      <c r="F89" s="6" t="s">
        <v>356</v>
      </c>
      <c r="G89" s="6" t="s">
        <v>477</v>
      </c>
      <c r="H89" s="6" t="s">
        <v>569</v>
      </c>
      <c r="I89" s="6" t="s">
        <v>746</v>
      </c>
      <c r="J89" s="6" t="s">
        <v>902</v>
      </c>
      <c r="K89" s="6" t="s">
        <v>994</v>
      </c>
      <c r="L89" s="16">
        <v>45391</v>
      </c>
      <c r="M89" s="16">
        <v>46388</v>
      </c>
      <c r="N89" s="6" t="s">
        <v>49</v>
      </c>
      <c r="O89" s="21" t="s">
        <v>49</v>
      </c>
      <c r="P89" s="6" t="s">
        <v>49</v>
      </c>
      <c r="Q89" s="6" t="s">
        <v>49</v>
      </c>
      <c r="R89" s="6" t="s">
        <v>49</v>
      </c>
      <c r="S89" s="6" t="s">
        <v>49</v>
      </c>
      <c r="T89" s="21" t="s">
        <v>49</v>
      </c>
      <c r="U89" s="6" t="s">
        <v>49</v>
      </c>
      <c r="V89" s="6" t="s">
        <v>49</v>
      </c>
      <c r="W89" s="6" t="s">
        <v>49</v>
      </c>
      <c r="X89" s="6" t="s">
        <v>49</v>
      </c>
      <c r="Y89" s="21" t="s">
        <v>49</v>
      </c>
      <c r="Z89" s="6" t="s">
        <v>49</v>
      </c>
      <c r="AA89" s="6" t="s">
        <v>49</v>
      </c>
      <c r="AB89" s="6" t="s">
        <v>49</v>
      </c>
      <c r="AC89" s="6" t="s">
        <v>994</v>
      </c>
      <c r="AD89" s="16">
        <v>45391</v>
      </c>
      <c r="AE89" s="6" t="s">
        <v>1175</v>
      </c>
      <c r="AF89" s="6" t="s">
        <v>49</v>
      </c>
      <c r="AG89" s="6" t="s">
        <v>49</v>
      </c>
      <c r="AH89" s="6" t="s">
        <v>1372</v>
      </c>
      <c r="AI89" s="6" t="s">
        <v>49</v>
      </c>
      <c r="AJ89" s="6" t="s">
        <v>1505</v>
      </c>
      <c r="AK89" s="6" t="s">
        <v>1549</v>
      </c>
      <c r="AL89" s="6" t="s">
        <v>1572</v>
      </c>
      <c r="AM89" s="6" t="s">
        <v>1594</v>
      </c>
      <c r="AN89" s="6" t="s">
        <v>49</v>
      </c>
      <c r="AO89" s="6" t="s">
        <v>49</v>
      </c>
      <c r="AP89" s="6" t="s">
        <v>1372</v>
      </c>
      <c r="AQ89" s="6" t="s">
        <v>49</v>
      </c>
      <c r="AR89" s="6" t="s">
        <v>1505</v>
      </c>
      <c r="AS89" s="6" t="s">
        <v>1549</v>
      </c>
      <c r="AT89" s="6" t="s">
        <v>1572</v>
      </c>
      <c r="AU89" s="6" t="s">
        <v>1594</v>
      </c>
      <c r="AV89" s="6" t="s">
        <v>49</v>
      </c>
      <c r="AW89" s="6" t="s">
        <v>49</v>
      </c>
      <c r="AX89" s="6" t="s">
        <v>1922</v>
      </c>
      <c r="AY89" s="6" t="s">
        <v>2087</v>
      </c>
      <c r="AZ89" s="6" t="s">
        <v>2209</v>
      </c>
      <c r="BA89" s="6" t="s">
        <v>2263</v>
      </c>
      <c r="BB89" s="6" t="s">
        <v>49</v>
      </c>
      <c r="BC89" s="26"/>
      <c r="BD89" s="26"/>
      <c r="BE89" s="26" t="s">
        <v>2277</v>
      </c>
      <c r="BF89" s="26"/>
      <c r="BG89" s="26"/>
      <c r="BH89" s="26"/>
      <c r="BI89" s="26"/>
      <c r="BJ89" s="26"/>
      <c r="BK89" s="26"/>
      <c r="BL89" s="26"/>
      <c r="BM89" s="26"/>
      <c r="BN89" s="26"/>
      <c r="BO89" s="26"/>
      <c r="BP89" s="16">
        <v>46098</v>
      </c>
      <c r="BQ89" s="28" t="str">
        <f>HYPERLINK("https://organic.ams.usda.gov/Integrity//Certificate.aspx?cid=15&amp;nopid=5561007637")</f>
        <v>https://organic.ams.usda.gov/Integrity//Certificate.aspx?cid=15&amp;nopid=5561007637</v>
      </c>
    </row>
    <row r="90" spans="1:69" x14ac:dyDescent="0.3">
      <c r="A90" t="s">
        <v>3</v>
      </c>
      <c r="B90" s="6" t="s">
        <v>15</v>
      </c>
      <c r="C90" s="6" t="s">
        <v>38</v>
      </c>
      <c r="D90" s="6" t="s">
        <v>60</v>
      </c>
      <c r="E90" s="10" t="s">
        <v>159</v>
      </c>
      <c r="F90" s="6" t="s">
        <v>357</v>
      </c>
      <c r="G90" s="6" t="s">
        <v>49</v>
      </c>
      <c r="H90" s="6" t="s">
        <v>570</v>
      </c>
      <c r="I90" s="6" t="s">
        <v>747</v>
      </c>
      <c r="J90" s="6" t="s">
        <v>903</v>
      </c>
      <c r="K90" s="6" t="s">
        <v>994</v>
      </c>
      <c r="L90" s="16">
        <v>45734</v>
      </c>
      <c r="M90" s="16">
        <v>46388</v>
      </c>
      <c r="N90" s="6" t="s">
        <v>49</v>
      </c>
      <c r="O90" s="21" t="s">
        <v>49</v>
      </c>
      <c r="P90" s="6" t="s">
        <v>49</v>
      </c>
      <c r="Q90" s="6" t="s">
        <v>49</v>
      </c>
      <c r="R90" s="6" t="s">
        <v>49</v>
      </c>
      <c r="S90" s="6" t="s">
        <v>49</v>
      </c>
      <c r="T90" s="21" t="s">
        <v>49</v>
      </c>
      <c r="U90" s="6" t="s">
        <v>49</v>
      </c>
      <c r="V90" s="6" t="s">
        <v>49</v>
      </c>
      <c r="W90" s="6" t="s">
        <v>49</v>
      </c>
      <c r="X90" s="6" t="s">
        <v>49</v>
      </c>
      <c r="Y90" s="21" t="s">
        <v>49</v>
      </c>
      <c r="Z90" s="6" t="s">
        <v>49</v>
      </c>
      <c r="AA90" s="6" t="s">
        <v>49</v>
      </c>
      <c r="AB90" s="6" t="s">
        <v>49</v>
      </c>
      <c r="AC90" s="6" t="s">
        <v>994</v>
      </c>
      <c r="AD90" s="16">
        <v>45734</v>
      </c>
      <c r="AE90" s="6" t="s">
        <v>1176</v>
      </c>
      <c r="AF90" s="6" t="s">
        <v>49</v>
      </c>
      <c r="AG90" s="6" t="s">
        <v>49</v>
      </c>
      <c r="AH90" s="6" t="s">
        <v>49</v>
      </c>
      <c r="AI90" s="6" t="s">
        <v>49</v>
      </c>
      <c r="AJ90" s="6" t="s">
        <v>49</v>
      </c>
      <c r="AK90" s="6" t="s">
        <v>49</v>
      </c>
      <c r="AL90" s="6" t="s">
        <v>49</v>
      </c>
      <c r="AM90" s="6" t="s">
        <v>49</v>
      </c>
      <c r="AN90" s="6" t="s">
        <v>49</v>
      </c>
      <c r="AO90" s="6" t="s">
        <v>49</v>
      </c>
      <c r="AP90" s="6" t="s">
        <v>1740</v>
      </c>
      <c r="AQ90" s="6" t="s">
        <v>49</v>
      </c>
      <c r="AR90" s="6" t="s">
        <v>1789</v>
      </c>
      <c r="AS90" s="6" t="s">
        <v>1549</v>
      </c>
      <c r="AT90" s="6" t="s">
        <v>1572</v>
      </c>
      <c r="AU90" s="6" t="s">
        <v>1832</v>
      </c>
      <c r="AV90" s="6" t="s">
        <v>49</v>
      </c>
      <c r="AW90" s="6" t="s">
        <v>49</v>
      </c>
      <c r="AX90" s="6" t="s">
        <v>1923</v>
      </c>
      <c r="AY90" s="6" t="s">
        <v>2088</v>
      </c>
      <c r="AZ90" s="6" t="s">
        <v>2210</v>
      </c>
      <c r="BA90" s="6" t="s">
        <v>49</v>
      </c>
      <c r="BB90" s="6" t="s">
        <v>49</v>
      </c>
      <c r="BC90" s="26"/>
      <c r="BD90" s="26"/>
      <c r="BE90" s="26" t="s">
        <v>2277</v>
      </c>
      <c r="BF90" s="26"/>
      <c r="BG90" s="26"/>
      <c r="BH90" s="26"/>
      <c r="BI90" s="26"/>
      <c r="BJ90" s="26"/>
      <c r="BK90" s="26"/>
      <c r="BL90" s="26"/>
      <c r="BM90" s="26"/>
      <c r="BN90" s="26" t="s">
        <v>2277</v>
      </c>
      <c r="BO90" s="26"/>
      <c r="BP90" s="16">
        <v>46005</v>
      </c>
      <c r="BQ90" s="28" t="str">
        <f>HYPERLINK("https://organic.ams.usda.gov/Integrity//Certificate.aspx?cid=62&amp;nopid=8150026697")</f>
        <v>https://organic.ams.usda.gov/Integrity//Certificate.aspx?cid=62&amp;nopid=8150026697</v>
      </c>
    </row>
    <row r="91" spans="1:69" x14ac:dyDescent="0.3">
      <c r="A91" t="s">
        <v>3</v>
      </c>
      <c r="B91" s="6" t="s">
        <v>6</v>
      </c>
      <c r="C91" s="6" t="s">
        <v>29</v>
      </c>
      <c r="D91" s="6" t="s">
        <v>51</v>
      </c>
      <c r="E91" s="10" t="s">
        <v>160</v>
      </c>
      <c r="F91" s="6" t="s">
        <v>358</v>
      </c>
      <c r="G91" s="6" t="s">
        <v>478</v>
      </c>
      <c r="H91" s="6" t="s">
        <v>571</v>
      </c>
      <c r="I91" s="6" t="s">
        <v>748</v>
      </c>
      <c r="J91" s="6" t="s">
        <v>904</v>
      </c>
      <c r="K91" s="6" t="s">
        <v>994</v>
      </c>
      <c r="L91" s="16">
        <v>37545</v>
      </c>
      <c r="M91" s="16">
        <v>46478</v>
      </c>
      <c r="N91" s="6" t="s">
        <v>994</v>
      </c>
      <c r="O91" s="16">
        <v>37545</v>
      </c>
      <c r="P91" s="6" t="s">
        <v>1037</v>
      </c>
      <c r="Q91" s="6" t="s">
        <v>49</v>
      </c>
      <c r="R91" s="6" t="s">
        <v>49</v>
      </c>
      <c r="S91" s="6" t="s">
        <v>1092</v>
      </c>
      <c r="T91" s="16">
        <v>45516</v>
      </c>
      <c r="U91" s="6" t="s">
        <v>49</v>
      </c>
      <c r="V91" s="6" t="s">
        <v>49</v>
      </c>
      <c r="W91" s="6" t="s">
        <v>49</v>
      </c>
      <c r="X91" s="6" t="s">
        <v>49</v>
      </c>
      <c r="Y91" s="21" t="s">
        <v>49</v>
      </c>
      <c r="Z91" s="6" t="s">
        <v>49</v>
      </c>
      <c r="AA91" s="6" t="s">
        <v>49</v>
      </c>
      <c r="AB91" s="6" t="s">
        <v>49</v>
      </c>
      <c r="AC91" s="6" t="s">
        <v>994</v>
      </c>
      <c r="AD91" s="16">
        <v>37545</v>
      </c>
      <c r="AE91" s="6" t="s">
        <v>1177</v>
      </c>
      <c r="AF91" s="6" t="s">
        <v>49</v>
      </c>
      <c r="AG91" s="6" t="s">
        <v>49</v>
      </c>
      <c r="AH91" s="6" t="s">
        <v>1373</v>
      </c>
      <c r="AI91" s="6" t="s">
        <v>49</v>
      </c>
      <c r="AJ91" s="6" t="s">
        <v>1496</v>
      </c>
      <c r="AK91" s="6" t="s">
        <v>1549</v>
      </c>
      <c r="AL91" s="6" t="s">
        <v>1572</v>
      </c>
      <c r="AM91" s="6" t="s">
        <v>1585</v>
      </c>
      <c r="AN91" s="6" t="s">
        <v>1687</v>
      </c>
      <c r="AO91" s="6" t="s">
        <v>1706</v>
      </c>
      <c r="AP91" s="6" t="s">
        <v>1373</v>
      </c>
      <c r="AQ91" s="6" t="s">
        <v>49</v>
      </c>
      <c r="AR91" s="6" t="s">
        <v>1496</v>
      </c>
      <c r="AS91" s="6" t="s">
        <v>1549</v>
      </c>
      <c r="AT91" s="6" t="s">
        <v>1572</v>
      </c>
      <c r="AU91" s="6" t="s">
        <v>1585</v>
      </c>
      <c r="AV91" s="6" t="s">
        <v>49</v>
      </c>
      <c r="AW91" s="6" t="s">
        <v>49</v>
      </c>
      <c r="AX91" s="6" t="s">
        <v>1924</v>
      </c>
      <c r="AY91" s="6" t="s">
        <v>2089</v>
      </c>
      <c r="AZ91" s="6" t="s">
        <v>49</v>
      </c>
      <c r="BA91" s="6" t="s">
        <v>49</v>
      </c>
      <c r="BB91" s="24">
        <v>303</v>
      </c>
      <c r="BC91" s="26"/>
      <c r="BD91" s="26"/>
      <c r="BE91" s="26"/>
      <c r="BF91" s="26"/>
      <c r="BG91" s="26"/>
      <c r="BH91" s="26"/>
      <c r="BI91" s="26"/>
      <c r="BJ91" s="26"/>
      <c r="BK91" s="26"/>
      <c r="BL91" s="26"/>
      <c r="BM91" s="26"/>
      <c r="BN91" s="26"/>
      <c r="BO91" s="26"/>
      <c r="BP91" s="16">
        <v>46120</v>
      </c>
      <c r="BQ91" s="28" t="str">
        <f>HYPERLINK("https://organic.ams.usda.gov/Integrity//Certificate.aspx?cid=42&amp;nopid=6780000080")</f>
        <v>https://organic.ams.usda.gov/Integrity//Certificate.aspx?cid=42&amp;nopid=6780000080</v>
      </c>
    </row>
    <row r="92" spans="1:69" x14ac:dyDescent="0.3">
      <c r="A92" t="s">
        <v>3</v>
      </c>
      <c r="B92" s="6" t="s">
        <v>13</v>
      </c>
      <c r="C92" s="6" t="s">
        <v>36</v>
      </c>
      <c r="D92" s="6" t="s">
        <v>58</v>
      </c>
      <c r="E92" s="10" t="s">
        <v>161</v>
      </c>
      <c r="F92" s="6" t="s">
        <v>359</v>
      </c>
      <c r="G92" s="6" t="s">
        <v>49</v>
      </c>
      <c r="H92" s="6" t="s">
        <v>49</v>
      </c>
      <c r="I92" s="6" t="s">
        <v>749</v>
      </c>
      <c r="J92" s="6" t="s">
        <v>905</v>
      </c>
      <c r="K92" s="6" t="s">
        <v>994</v>
      </c>
      <c r="L92" s="16">
        <v>42690</v>
      </c>
      <c r="M92" s="16">
        <v>46296</v>
      </c>
      <c r="N92" s="6" t="s">
        <v>49</v>
      </c>
      <c r="O92" s="21" t="s">
        <v>49</v>
      </c>
      <c r="P92" s="6" t="s">
        <v>49</v>
      </c>
      <c r="Q92" s="6" t="s">
        <v>49</v>
      </c>
      <c r="R92" s="6" t="s">
        <v>49</v>
      </c>
      <c r="S92" s="6" t="s">
        <v>49</v>
      </c>
      <c r="T92" s="21" t="s">
        <v>49</v>
      </c>
      <c r="U92" s="6" t="s">
        <v>49</v>
      </c>
      <c r="V92" s="6" t="s">
        <v>49</v>
      </c>
      <c r="W92" s="6" t="s">
        <v>49</v>
      </c>
      <c r="X92" s="6" t="s">
        <v>49</v>
      </c>
      <c r="Y92" s="21" t="s">
        <v>49</v>
      </c>
      <c r="Z92" s="6" t="s">
        <v>49</v>
      </c>
      <c r="AA92" s="6" t="s">
        <v>49</v>
      </c>
      <c r="AB92" s="6" t="s">
        <v>49</v>
      </c>
      <c r="AC92" s="6" t="s">
        <v>994</v>
      </c>
      <c r="AD92" s="16">
        <v>42690</v>
      </c>
      <c r="AE92" s="6" t="s">
        <v>1178</v>
      </c>
      <c r="AF92" s="6" t="s">
        <v>49</v>
      </c>
      <c r="AG92" s="6" t="s">
        <v>49</v>
      </c>
      <c r="AH92" s="6" t="s">
        <v>1374</v>
      </c>
      <c r="AI92" s="6" t="s">
        <v>49</v>
      </c>
      <c r="AJ92" s="6" t="s">
        <v>1508</v>
      </c>
      <c r="AK92" s="6" t="s">
        <v>1549</v>
      </c>
      <c r="AL92" s="6" t="s">
        <v>1572</v>
      </c>
      <c r="AM92" s="6" t="s">
        <v>1598</v>
      </c>
      <c r="AN92" s="6" t="s">
        <v>1689</v>
      </c>
      <c r="AO92" s="6" t="s">
        <v>1709</v>
      </c>
      <c r="AP92" s="6" t="s">
        <v>49</v>
      </c>
      <c r="AQ92" s="6" t="s">
        <v>49</v>
      </c>
      <c r="AR92" s="6" t="s">
        <v>49</v>
      </c>
      <c r="AS92" s="6" t="s">
        <v>49</v>
      </c>
      <c r="AT92" s="6" t="s">
        <v>49</v>
      </c>
      <c r="AU92" s="6" t="s">
        <v>49</v>
      </c>
      <c r="AV92" s="6" t="s">
        <v>49</v>
      </c>
      <c r="AW92" s="6" t="s">
        <v>49</v>
      </c>
      <c r="AX92" s="6" t="s">
        <v>49</v>
      </c>
      <c r="AY92" s="6" t="s">
        <v>2090</v>
      </c>
      <c r="AZ92" s="6" t="s">
        <v>49</v>
      </c>
      <c r="BA92" s="6" t="s">
        <v>49</v>
      </c>
      <c r="BB92" s="6" t="s">
        <v>49</v>
      </c>
      <c r="BC92" s="26"/>
      <c r="BD92" s="26"/>
      <c r="BE92" s="26"/>
      <c r="BF92" s="26"/>
      <c r="BG92" s="26"/>
      <c r="BH92" s="26"/>
      <c r="BI92" s="26"/>
      <c r="BJ92" s="26"/>
      <c r="BK92" s="26"/>
      <c r="BL92" s="26"/>
      <c r="BM92" s="26"/>
      <c r="BN92" s="26"/>
      <c r="BO92" s="26"/>
      <c r="BP92" s="16">
        <v>46002</v>
      </c>
      <c r="BQ92" s="28" t="str">
        <f>HYPERLINK("https://organic.ams.usda.gov/Integrity//Certificate.aspx?cid=74&amp;nopid=5350000085")</f>
        <v>https://organic.ams.usda.gov/Integrity//Certificate.aspx?cid=74&amp;nopid=5350000085</v>
      </c>
    </row>
    <row r="93" spans="1:69" x14ac:dyDescent="0.3">
      <c r="A93" t="s">
        <v>3</v>
      </c>
      <c r="B93" s="6" t="s">
        <v>9</v>
      </c>
      <c r="C93" s="6" t="s">
        <v>32</v>
      </c>
      <c r="D93" s="6" t="s">
        <v>54</v>
      </c>
      <c r="E93" s="10" t="s">
        <v>162</v>
      </c>
      <c r="F93" s="6" t="s">
        <v>360</v>
      </c>
      <c r="G93" s="6" t="s">
        <v>49</v>
      </c>
      <c r="H93" s="6" t="s">
        <v>572</v>
      </c>
      <c r="I93" s="6" t="s">
        <v>750</v>
      </c>
      <c r="J93" s="6" t="s">
        <v>906</v>
      </c>
      <c r="K93" s="6" t="s">
        <v>994</v>
      </c>
      <c r="L93" s="16">
        <v>45376</v>
      </c>
      <c r="M93" s="16">
        <v>46416</v>
      </c>
      <c r="N93" s="6" t="s">
        <v>49</v>
      </c>
      <c r="O93" s="21" t="s">
        <v>49</v>
      </c>
      <c r="P93" s="6" t="s">
        <v>49</v>
      </c>
      <c r="Q93" s="6" t="s">
        <v>49</v>
      </c>
      <c r="R93" s="6" t="s">
        <v>49</v>
      </c>
      <c r="S93" s="6" t="s">
        <v>49</v>
      </c>
      <c r="T93" s="21" t="s">
        <v>49</v>
      </c>
      <c r="U93" s="6" t="s">
        <v>49</v>
      </c>
      <c r="V93" s="6" t="s">
        <v>49</v>
      </c>
      <c r="W93" s="6" t="s">
        <v>49</v>
      </c>
      <c r="X93" s="6" t="s">
        <v>49</v>
      </c>
      <c r="Y93" s="21" t="s">
        <v>49</v>
      </c>
      <c r="Z93" s="6" t="s">
        <v>49</v>
      </c>
      <c r="AA93" s="6" t="s">
        <v>49</v>
      </c>
      <c r="AB93" s="6" t="s">
        <v>49</v>
      </c>
      <c r="AC93" s="6" t="s">
        <v>994</v>
      </c>
      <c r="AD93" s="16">
        <v>45376</v>
      </c>
      <c r="AE93" s="6" t="s">
        <v>1179</v>
      </c>
      <c r="AF93" s="6" t="s">
        <v>49</v>
      </c>
      <c r="AG93" s="6" t="s">
        <v>1265</v>
      </c>
      <c r="AH93" s="6" t="s">
        <v>1375</v>
      </c>
      <c r="AI93" s="6" t="s">
        <v>49</v>
      </c>
      <c r="AJ93" s="6" t="s">
        <v>1489</v>
      </c>
      <c r="AK93" s="6" t="s">
        <v>1549</v>
      </c>
      <c r="AL93" s="6" t="s">
        <v>1572</v>
      </c>
      <c r="AM93" s="6" t="s">
        <v>1578</v>
      </c>
      <c r="AN93" s="6" t="s">
        <v>49</v>
      </c>
      <c r="AO93" s="6" t="s">
        <v>49</v>
      </c>
      <c r="AP93" s="6" t="s">
        <v>1741</v>
      </c>
      <c r="AQ93" s="6" t="s">
        <v>49</v>
      </c>
      <c r="AR93" s="6" t="s">
        <v>1790</v>
      </c>
      <c r="AS93" s="6" t="s">
        <v>1809</v>
      </c>
      <c r="AT93" s="6" t="s">
        <v>1572</v>
      </c>
      <c r="AU93" s="6" t="s">
        <v>1833</v>
      </c>
      <c r="AV93" s="6" t="s">
        <v>49</v>
      </c>
      <c r="AW93" s="6" t="s">
        <v>49</v>
      </c>
      <c r="AX93" s="6" t="s">
        <v>1925</v>
      </c>
      <c r="AY93" s="6" t="s">
        <v>49</v>
      </c>
      <c r="AZ93" s="6" t="s">
        <v>2211</v>
      </c>
      <c r="BA93" s="6" t="s">
        <v>49</v>
      </c>
      <c r="BB93" s="6" t="s">
        <v>49</v>
      </c>
      <c r="BC93" s="26"/>
      <c r="BD93" s="26"/>
      <c r="BE93" s="26"/>
      <c r="BF93" s="26"/>
      <c r="BG93" s="26" t="s">
        <v>2277</v>
      </c>
      <c r="BH93" s="26"/>
      <c r="BI93" s="26"/>
      <c r="BJ93" s="26"/>
      <c r="BK93" s="26"/>
      <c r="BL93" s="26"/>
      <c r="BM93" s="26"/>
      <c r="BN93" s="26"/>
      <c r="BO93" s="26"/>
      <c r="BP93" s="16">
        <v>46153</v>
      </c>
      <c r="BQ93" s="28" t="str">
        <f>HYPERLINK("https://organic.ams.usda.gov/Integrity//Certificate.aspx?cid=71&amp;nopid=5520803761")</f>
        <v>https://organic.ams.usda.gov/Integrity//Certificate.aspx?cid=71&amp;nopid=5520803761</v>
      </c>
    </row>
    <row r="94" spans="1:69" x14ac:dyDescent="0.3">
      <c r="A94" t="s">
        <v>3</v>
      </c>
      <c r="B94" s="6" t="s">
        <v>17</v>
      </c>
      <c r="C94" s="6" t="s">
        <v>40</v>
      </c>
      <c r="D94" s="6" t="s">
        <v>62</v>
      </c>
      <c r="E94" s="10" t="s">
        <v>163</v>
      </c>
      <c r="F94" s="6" t="s">
        <v>361</v>
      </c>
      <c r="G94" s="6" t="s">
        <v>49</v>
      </c>
      <c r="H94" s="6" t="s">
        <v>573</v>
      </c>
      <c r="I94" s="6" t="s">
        <v>751</v>
      </c>
      <c r="J94" s="6" t="s">
        <v>907</v>
      </c>
      <c r="K94" s="6" t="s">
        <v>994</v>
      </c>
      <c r="L94" s="16">
        <v>44099</v>
      </c>
      <c r="M94" s="16">
        <v>45986</v>
      </c>
      <c r="N94" s="6" t="s">
        <v>49</v>
      </c>
      <c r="O94" s="21" t="s">
        <v>49</v>
      </c>
      <c r="P94" s="6" t="s">
        <v>49</v>
      </c>
      <c r="Q94" s="6" t="s">
        <v>49</v>
      </c>
      <c r="R94" s="6" t="s">
        <v>49</v>
      </c>
      <c r="S94" s="6" t="s">
        <v>49</v>
      </c>
      <c r="T94" s="21" t="s">
        <v>49</v>
      </c>
      <c r="U94" s="6" t="s">
        <v>49</v>
      </c>
      <c r="V94" s="6" t="s">
        <v>49</v>
      </c>
      <c r="W94" s="6" t="s">
        <v>49</v>
      </c>
      <c r="X94" s="6" t="s">
        <v>49</v>
      </c>
      <c r="Y94" s="21" t="s">
        <v>49</v>
      </c>
      <c r="Z94" s="6" t="s">
        <v>49</v>
      </c>
      <c r="AA94" s="6" t="s">
        <v>49</v>
      </c>
      <c r="AB94" s="6" t="s">
        <v>49</v>
      </c>
      <c r="AC94" s="6" t="s">
        <v>994</v>
      </c>
      <c r="AD94" s="16">
        <v>44099</v>
      </c>
      <c r="AE94" s="6" t="s">
        <v>1180</v>
      </c>
      <c r="AF94" s="6" t="s">
        <v>49</v>
      </c>
      <c r="AG94" s="6" t="s">
        <v>1266</v>
      </c>
      <c r="AH94" s="6" t="s">
        <v>1376</v>
      </c>
      <c r="AI94" s="6" t="s">
        <v>49</v>
      </c>
      <c r="AJ94" s="6" t="s">
        <v>1511</v>
      </c>
      <c r="AK94" s="6" t="s">
        <v>1549</v>
      </c>
      <c r="AL94" s="6" t="s">
        <v>1572</v>
      </c>
      <c r="AM94" s="6" t="s">
        <v>1601</v>
      </c>
      <c r="AN94" s="6" t="s">
        <v>1690</v>
      </c>
      <c r="AO94" s="6" t="s">
        <v>1710</v>
      </c>
      <c r="AP94" s="6" t="s">
        <v>1742</v>
      </c>
      <c r="AQ94" s="6" t="s">
        <v>49</v>
      </c>
      <c r="AR94" s="6" t="s">
        <v>1791</v>
      </c>
      <c r="AS94" s="6" t="s">
        <v>1811</v>
      </c>
      <c r="AT94" s="6" t="s">
        <v>1572</v>
      </c>
      <c r="AU94" s="6" t="s">
        <v>1834</v>
      </c>
      <c r="AV94" s="6" t="s">
        <v>49</v>
      </c>
      <c r="AW94" s="6" t="s">
        <v>49</v>
      </c>
      <c r="AX94" s="6" t="s">
        <v>1926</v>
      </c>
      <c r="AY94" s="6" t="s">
        <v>2091</v>
      </c>
      <c r="AZ94" s="6" t="s">
        <v>49</v>
      </c>
      <c r="BA94" s="6" t="s">
        <v>49</v>
      </c>
      <c r="BB94" s="6" t="s">
        <v>49</v>
      </c>
      <c r="BC94" s="26"/>
      <c r="BD94" s="26"/>
      <c r="BE94" s="26"/>
      <c r="BF94" s="26"/>
      <c r="BG94" s="26"/>
      <c r="BH94" s="26"/>
      <c r="BI94" s="26"/>
      <c r="BJ94" s="26"/>
      <c r="BK94" s="26"/>
      <c r="BL94" s="26"/>
      <c r="BM94" s="26"/>
      <c r="BN94" s="26"/>
      <c r="BO94" s="26"/>
      <c r="BP94" s="16">
        <v>46150</v>
      </c>
      <c r="BQ94" s="28" t="str">
        <f>HYPERLINK("https://organic.ams.usda.gov/Integrity//Certificate.aspx?cid=31&amp;nopid=3928972141")</f>
        <v>https://organic.ams.usda.gov/Integrity//Certificate.aspx?cid=31&amp;nopid=3928972141</v>
      </c>
    </row>
    <row r="95" spans="1:69" x14ac:dyDescent="0.3">
      <c r="A95" t="s">
        <v>3</v>
      </c>
      <c r="B95" s="6" t="s">
        <v>6</v>
      </c>
      <c r="C95" s="6" t="s">
        <v>29</v>
      </c>
      <c r="D95" s="6" t="s">
        <v>51</v>
      </c>
      <c r="E95" s="10" t="s">
        <v>164</v>
      </c>
      <c r="F95" s="6" t="s">
        <v>362</v>
      </c>
      <c r="G95" s="6" t="s">
        <v>49</v>
      </c>
      <c r="H95" s="6" t="s">
        <v>574</v>
      </c>
      <c r="I95" s="6" t="s">
        <v>752</v>
      </c>
      <c r="J95" s="6" t="s">
        <v>908</v>
      </c>
      <c r="K95" s="6" t="s">
        <v>994</v>
      </c>
      <c r="L95" s="16">
        <v>37593</v>
      </c>
      <c r="M95" s="16">
        <v>46113</v>
      </c>
      <c r="N95" s="6" t="s">
        <v>994</v>
      </c>
      <c r="O95" s="16">
        <v>37593</v>
      </c>
      <c r="P95" s="6" t="s">
        <v>1007</v>
      </c>
      <c r="Q95" s="6" t="s">
        <v>49</v>
      </c>
      <c r="R95" s="6" t="s">
        <v>49</v>
      </c>
      <c r="S95" s="6" t="s">
        <v>49</v>
      </c>
      <c r="T95" s="21" t="s">
        <v>49</v>
      </c>
      <c r="U95" s="6" t="s">
        <v>49</v>
      </c>
      <c r="V95" s="6" t="s">
        <v>49</v>
      </c>
      <c r="W95" s="6" t="s">
        <v>49</v>
      </c>
      <c r="X95" s="6" t="s">
        <v>49</v>
      </c>
      <c r="Y95" s="21" t="s">
        <v>49</v>
      </c>
      <c r="Z95" s="6" t="s">
        <v>49</v>
      </c>
      <c r="AA95" s="6" t="s">
        <v>49</v>
      </c>
      <c r="AB95" s="6" t="s">
        <v>49</v>
      </c>
      <c r="AC95" s="6" t="s">
        <v>49</v>
      </c>
      <c r="AD95" s="21" t="s">
        <v>49</v>
      </c>
      <c r="AE95" s="6" t="s">
        <v>49</v>
      </c>
      <c r="AF95" s="6" t="s">
        <v>49</v>
      </c>
      <c r="AG95" s="6" t="s">
        <v>49</v>
      </c>
      <c r="AH95" s="6" t="s">
        <v>1377</v>
      </c>
      <c r="AI95" s="6" t="s">
        <v>49</v>
      </c>
      <c r="AJ95" s="6" t="s">
        <v>1536</v>
      </c>
      <c r="AK95" s="6" t="s">
        <v>1549</v>
      </c>
      <c r="AL95" s="6" t="s">
        <v>1572</v>
      </c>
      <c r="AM95" s="6" t="s">
        <v>1634</v>
      </c>
      <c r="AN95" s="6" t="s">
        <v>1693</v>
      </c>
      <c r="AO95" s="6" t="s">
        <v>1714</v>
      </c>
      <c r="AP95" s="6" t="s">
        <v>1743</v>
      </c>
      <c r="AQ95" s="6" t="s">
        <v>49</v>
      </c>
      <c r="AR95" s="6" t="s">
        <v>1536</v>
      </c>
      <c r="AS95" s="6" t="s">
        <v>1549</v>
      </c>
      <c r="AT95" s="6" t="s">
        <v>1572</v>
      </c>
      <c r="AU95" s="6" t="s">
        <v>1634</v>
      </c>
      <c r="AV95" s="6" t="s">
        <v>49</v>
      </c>
      <c r="AW95" s="6" t="s">
        <v>49</v>
      </c>
      <c r="AX95" s="6" t="s">
        <v>1927</v>
      </c>
      <c r="AY95" s="6" t="s">
        <v>2092</v>
      </c>
      <c r="AZ95" s="6" t="s">
        <v>2212</v>
      </c>
      <c r="BA95" s="6" t="s">
        <v>49</v>
      </c>
      <c r="BB95" s="24">
        <v>165</v>
      </c>
      <c r="BC95" s="26"/>
      <c r="BD95" s="26"/>
      <c r="BE95" s="26"/>
      <c r="BF95" s="26"/>
      <c r="BG95" s="26"/>
      <c r="BH95" s="26"/>
      <c r="BI95" s="26"/>
      <c r="BJ95" s="26"/>
      <c r="BK95" s="26"/>
      <c r="BL95" s="26"/>
      <c r="BM95" s="26"/>
      <c r="BN95" s="26"/>
      <c r="BO95" s="26"/>
      <c r="BP95" s="16">
        <v>45762</v>
      </c>
      <c r="BQ95" s="28" t="str">
        <f>HYPERLINK("https://organic.ams.usda.gov/Integrity//Certificate.aspx?cid=42&amp;nopid=6780000015")</f>
        <v>https://organic.ams.usda.gov/Integrity//Certificate.aspx?cid=42&amp;nopid=6780000015</v>
      </c>
    </row>
    <row r="96" spans="1:69" x14ac:dyDescent="0.3">
      <c r="A96" t="s">
        <v>3</v>
      </c>
      <c r="B96" s="6" t="s">
        <v>8</v>
      </c>
      <c r="C96" s="6" t="s">
        <v>31</v>
      </c>
      <c r="D96" s="6" t="s">
        <v>53</v>
      </c>
      <c r="E96" s="10" t="s">
        <v>165</v>
      </c>
      <c r="F96" s="6" t="s">
        <v>363</v>
      </c>
      <c r="G96" s="6" t="s">
        <v>49</v>
      </c>
      <c r="H96" s="6" t="s">
        <v>575</v>
      </c>
      <c r="I96" s="6" t="s">
        <v>753</v>
      </c>
      <c r="J96" s="6" t="s">
        <v>909</v>
      </c>
      <c r="K96" s="6" t="s">
        <v>994</v>
      </c>
      <c r="L96" s="16">
        <v>44643</v>
      </c>
      <c r="M96" s="16">
        <v>46402</v>
      </c>
      <c r="N96" s="6" t="s">
        <v>49</v>
      </c>
      <c r="O96" s="21" t="s">
        <v>49</v>
      </c>
      <c r="P96" s="6" t="s">
        <v>49</v>
      </c>
      <c r="Q96" s="6" t="s">
        <v>49</v>
      </c>
      <c r="R96" s="6" t="s">
        <v>49</v>
      </c>
      <c r="S96" s="6" t="s">
        <v>49</v>
      </c>
      <c r="T96" s="21" t="s">
        <v>49</v>
      </c>
      <c r="U96" s="6" t="s">
        <v>49</v>
      </c>
      <c r="V96" s="6" t="s">
        <v>49</v>
      </c>
      <c r="W96" s="6" t="s">
        <v>49</v>
      </c>
      <c r="X96" s="6" t="s">
        <v>49</v>
      </c>
      <c r="Y96" s="21" t="s">
        <v>49</v>
      </c>
      <c r="Z96" s="6" t="s">
        <v>49</v>
      </c>
      <c r="AA96" s="6" t="s">
        <v>49</v>
      </c>
      <c r="AB96" s="6" t="s">
        <v>49</v>
      </c>
      <c r="AC96" s="6" t="s">
        <v>994</v>
      </c>
      <c r="AD96" s="16">
        <v>44643</v>
      </c>
      <c r="AE96" s="6" t="s">
        <v>1181</v>
      </c>
      <c r="AF96" s="6" t="s">
        <v>49</v>
      </c>
      <c r="AG96" s="6" t="s">
        <v>49</v>
      </c>
      <c r="AH96" s="6" t="s">
        <v>1378</v>
      </c>
      <c r="AI96" s="6" t="s">
        <v>1479</v>
      </c>
      <c r="AJ96" s="6" t="s">
        <v>1537</v>
      </c>
      <c r="AK96" s="6" t="s">
        <v>1549</v>
      </c>
      <c r="AL96" s="6" t="s">
        <v>1572</v>
      </c>
      <c r="AM96" s="6" t="s">
        <v>1635</v>
      </c>
      <c r="AN96" s="6" t="s">
        <v>1686</v>
      </c>
      <c r="AO96" s="6" t="s">
        <v>1705</v>
      </c>
      <c r="AP96" s="6" t="s">
        <v>1378</v>
      </c>
      <c r="AQ96" s="6" t="s">
        <v>1479</v>
      </c>
      <c r="AR96" s="6" t="s">
        <v>1537</v>
      </c>
      <c r="AS96" s="6" t="s">
        <v>1549</v>
      </c>
      <c r="AT96" s="6" t="s">
        <v>1572</v>
      </c>
      <c r="AU96" s="6" t="s">
        <v>1635</v>
      </c>
      <c r="AV96" s="6" t="s">
        <v>49</v>
      </c>
      <c r="AW96" s="6" t="s">
        <v>49</v>
      </c>
      <c r="AX96" s="6" t="s">
        <v>1928</v>
      </c>
      <c r="AY96" s="6" t="s">
        <v>2093</v>
      </c>
      <c r="AZ96" s="6" t="s">
        <v>49</v>
      </c>
      <c r="BA96" s="6" t="s">
        <v>49</v>
      </c>
      <c r="BB96" s="6" t="s">
        <v>49</v>
      </c>
      <c r="BC96" s="26"/>
      <c r="BD96" s="26"/>
      <c r="BE96" s="26"/>
      <c r="BF96" s="26"/>
      <c r="BG96" s="26"/>
      <c r="BH96" s="26"/>
      <c r="BI96" s="26"/>
      <c r="BJ96" s="26"/>
      <c r="BK96" s="26"/>
      <c r="BL96" s="26"/>
      <c r="BM96" s="26"/>
      <c r="BN96" s="26"/>
      <c r="BO96" s="26"/>
      <c r="BP96" s="16">
        <v>46031</v>
      </c>
      <c r="BQ96" s="28" t="str">
        <f>HYPERLINK("https://organic.ams.usda.gov/Integrity//Certificate.aspx?cid=68&amp;nopid=8210008103")</f>
        <v>https://organic.ams.usda.gov/Integrity//Certificate.aspx?cid=68&amp;nopid=8210008103</v>
      </c>
    </row>
    <row r="97" spans="1:69" x14ac:dyDescent="0.3">
      <c r="A97" t="s">
        <v>3</v>
      </c>
      <c r="B97" s="6" t="s">
        <v>21</v>
      </c>
      <c r="C97" s="6" t="s">
        <v>44</v>
      </c>
      <c r="D97" s="6" t="s">
        <v>66</v>
      </c>
      <c r="E97" s="10" t="s">
        <v>166</v>
      </c>
      <c r="F97" s="6" t="s">
        <v>364</v>
      </c>
      <c r="G97" s="6" t="s">
        <v>49</v>
      </c>
      <c r="H97" s="6" t="s">
        <v>576</v>
      </c>
      <c r="I97" s="6" t="s">
        <v>754</v>
      </c>
      <c r="J97" s="6" t="s">
        <v>888</v>
      </c>
      <c r="K97" s="6" t="s">
        <v>994</v>
      </c>
      <c r="L97" s="16">
        <v>41611</v>
      </c>
      <c r="M97" s="16">
        <v>46357</v>
      </c>
      <c r="N97" s="6" t="s">
        <v>994</v>
      </c>
      <c r="O97" s="16">
        <v>41611</v>
      </c>
      <c r="P97" s="6" t="s">
        <v>1038</v>
      </c>
      <c r="Q97" s="6" t="s">
        <v>49</v>
      </c>
      <c r="R97" s="6" t="s">
        <v>1084</v>
      </c>
      <c r="S97" s="6" t="s">
        <v>49</v>
      </c>
      <c r="T97" s="21" t="s">
        <v>49</v>
      </c>
      <c r="U97" s="6" t="s">
        <v>49</v>
      </c>
      <c r="V97" s="6" t="s">
        <v>49</v>
      </c>
      <c r="W97" s="6" t="s">
        <v>49</v>
      </c>
      <c r="X97" s="6" t="s">
        <v>49</v>
      </c>
      <c r="Y97" s="21" t="s">
        <v>49</v>
      </c>
      <c r="Z97" s="6" t="s">
        <v>49</v>
      </c>
      <c r="AA97" s="6" t="s">
        <v>49</v>
      </c>
      <c r="AB97" s="6" t="s">
        <v>49</v>
      </c>
      <c r="AC97" s="6" t="s">
        <v>49</v>
      </c>
      <c r="AD97" s="21" t="s">
        <v>49</v>
      </c>
      <c r="AE97" s="6" t="s">
        <v>49</v>
      </c>
      <c r="AF97" s="6" t="s">
        <v>49</v>
      </c>
      <c r="AG97" s="6" t="s">
        <v>49</v>
      </c>
      <c r="AH97" s="6" t="s">
        <v>1379</v>
      </c>
      <c r="AI97" s="6" t="s">
        <v>49</v>
      </c>
      <c r="AJ97" s="6" t="s">
        <v>1526</v>
      </c>
      <c r="AK97" s="6" t="s">
        <v>1549</v>
      </c>
      <c r="AL97" s="6" t="s">
        <v>1572</v>
      </c>
      <c r="AM97" s="6" t="s">
        <v>1623</v>
      </c>
      <c r="AN97" s="6" t="s">
        <v>1695</v>
      </c>
      <c r="AO97" s="6" t="s">
        <v>1716</v>
      </c>
      <c r="AP97" s="6" t="s">
        <v>1379</v>
      </c>
      <c r="AQ97" s="6" t="s">
        <v>49</v>
      </c>
      <c r="AR97" s="6" t="s">
        <v>1526</v>
      </c>
      <c r="AS97" s="6" t="s">
        <v>1549</v>
      </c>
      <c r="AT97" s="6" t="s">
        <v>1572</v>
      </c>
      <c r="AU97" s="6" t="s">
        <v>1623</v>
      </c>
      <c r="AV97" s="6" t="s">
        <v>49</v>
      </c>
      <c r="AW97" s="6" t="s">
        <v>49</v>
      </c>
      <c r="AX97" s="6" t="s">
        <v>1929</v>
      </c>
      <c r="AY97" s="6" t="s">
        <v>2094</v>
      </c>
      <c r="AZ97" s="6" t="s">
        <v>49</v>
      </c>
      <c r="BA97" s="6" t="s">
        <v>49</v>
      </c>
      <c r="BB97" s="24">
        <v>310</v>
      </c>
      <c r="BC97" s="26"/>
      <c r="BD97" s="26"/>
      <c r="BE97" s="26"/>
      <c r="BF97" s="26"/>
      <c r="BG97" s="26"/>
      <c r="BH97" s="26"/>
      <c r="BI97" s="26"/>
      <c r="BJ97" s="26"/>
      <c r="BK97" s="26"/>
      <c r="BL97" s="26"/>
      <c r="BM97" s="26"/>
      <c r="BN97" s="26"/>
      <c r="BO97" s="26"/>
      <c r="BP97" s="16">
        <v>46059</v>
      </c>
      <c r="BQ97" s="28" t="str">
        <f>HYPERLINK("https://organic.ams.usda.gov/Integrity//Certificate.aspx?cid=72&amp;nopid=5870001725")</f>
        <v>https://organic.ams.usda.gov/Integrity//Certificate.aspx?cid=72&amp;nopid=5870001725</v>
      </c>
    </row>
    <row r="98" spans="1:69" x14ac:dyDescent="0.3">
      <c r="A98" t="s">
        <v>3</v>
      </c>
      <c r="B98" s="6" t="s">
        <v>6</v>
      </c>
      <c r="C98" s="6" t="s">
        <v>29</v>
      </c>
      <c r="D98" s="6" t="s">
        <v>51</v>
      </c>
      <c r="E98" s="10" t="s">
        <v>167</v>
      </c>
      <c r="F98" s="6" t="s">
        <v>365</v>
      </c>
      <c r="G98" s="6" t="s">
        <v>479</v>
      </c>
      <c r="H98" s="6" t="s">
        <v>577</v>
      </c>
      <c r="I98" s="6" t="s">
        <v>755</v>
      </c>
      <c r="J98" s="6" t="s">
        <v>857</v>
      </c>
      <c r="K98" s="6" t="s">
        <v>994</v>
      </c>
      <c r="L98" s="16">
        <v>41482</v>
      </c>
      <c r="M98" s="16">
        <v>46478</v>
      </c>
      <c r="N98" s="6" t="s">
        <v>994</v>
      </c>
      <c r="O98" s="16">
        <v>41482</v>
      </c>
      <c r="P98" s="6" t="s">
        <v>1039</v>
      </c>
      <c r="Q98" s="6" t="s">
        <v>49</v>
      </c>
      <c r="R98" s="6" t="s">
        <v>49</v>
      </c>
      <c r="S98" s="6" t="s">
        <v>49</v>
      </c>
      <c r="T98" s="21" t="s">
        <v>49</v>
      </c>
      <c r="U98" s="6" t="s">
        <v>49</v>
      </c>
      <c r="V98" s="6" t="s">
        <v>49</v>
      </c>
      <c r="W98" s="6" t="s">
        <v>49</v>
      </c>
      <c r="X98" s="6" t="s">
        <v>49</v>
      </c>
      <c r="Y98" s="21" t="s">
        <v>49</v>
      </c>
      <c r="Z98" s="6" t="s">
        <v>49</v>
      </c>
      <c r="AA98" s="6" t="s">
        <v>49</v>
      </c>
      <c r="AB98" s="6" t="s">
        <v>49</v>
      </c>
      <c r="AC98" s="6" t="s">
        <v>49</v>
      </c>
      <c r="AD98" s="21" t="s">
        <v>49</v>
      </c>
      <c r="AE98" s="6" t="s">
        <v>49</v>
      </c>
      <c r="AF98" s="6" t="s">
        <v>49</v>
      </c>
      <c r="AG98" s="6" t="s">
        <v>49</v>
      </c>
      <c r="AH98" s="6" t="s">
        <v>1380</v>
      </c>
      <c r="AI98" s="6" t="s">
        <v>49</v>
      </c>
      <c r="AJ98" s="6" t="s">
        <v>1506</v>
      </c>
      <c r="AK98" s="6" t="s">
        <v>1549</v>
      </c>
      <c r="AL98" s="6" t="s">
        <v>1572</v>
      </c>
      <c r="AM98" s="6" t="s">
        <v>1595</v>
      </c>
      <c r="AN98" s="6" t="s">
        <v>1687</v>
      </c>
      <c r="AO98" s="6" t="s">
        <v>1706</v>
      </c>
      <c r="AP98" s="6" t="s">
        <v>1744</v>
      </c>
      <c r="AQ98" s="6" t="s">
        <v>49</v>
      </c>
      <c r="AR98" s="6" t="s">
        <v>1506</v>
      </c>
      <c r="AS98" s="6" t="s">
        <v>1549</v>
      </c>
      <c r="AT98" s="6" t="s">
        <v>1572</v>
      </c>
      <c r="AU98" s="6" t="s">
        <v>1595</v>
      </c>
      <c r="AV98" s="6" t="s">
        <v>49</v>
      </c>
      <c r="AW98" s="6" t="s">
        <v>49</v>
      </c>
      <c r="AX98" s="6" t="s">
        <v>1930</v>
      </c>
      <c r="AY98" s="6" t="s">
        <v>2095</v>
      </c>
      <c r="AZ98" s="6" t="s">
        <v>49</v>
      </c>
      <c r="BA98" s="6" t="s">
        <v>49</v>
      </c>
      <c r="BB98" s="24">
        <v>55</v>
      </c>
      <c r="BC98" s="26"/>
      <c r="BD98" s="26"/>
      <c r="BE98" s="26"/>
      <c r="BF98" s="26"/>
      <c r="BG98" s="26"/>
      <c r="BH98" s="26"/>
      <c r="BI98" s="26"/>
      <c r="BJ98" s="26"/>
      <c r="BK98" s="26"/>
      <c r="BL98" s="26"/>
      <c r="BM98" s="26"/>
      <c r="BN98" s="26"/>
      <c r="BO98" s="26"/>
      <c r="BP98" s="16">
        <v>46106</v>
      </c>
      <c r="BQ98" s="28" t="str">
        <f>HYPERLINK("https://organic.ams.usda.gov/Integrity//Certificate.aspx?cid=42&amp;nopid=6780000220")</f>
        <v>https://organic.ams.usda.gov/Integrity//Certificate.aspx?cid=42&amp;nopid=6780000220</v>
      </c>
    </row>
    <row r="99" spans="1:69" x14ac:dyDescent="0.3">
      <c r="A99" t="s">
        <v>3</v>
      </c>
      <c r="B99" s="6" t="s">
        <v>6</v>
      </c>
      <c r="C99" s="6" t="s">
        <v>29</v>
      </c>
      <c r="D99" s="6" t="s">
        <v>51</v>
      </c>
      <c r="E99" s="10" t="s">
        <v>168</v>
      </c>
      <c r="F99" s="6" t="s">
        <v>366</v>
      </c>
      <c r="G99" s="6" t="s">
        <v>49</v>
      </c>
      <c r="H99" s="6" t="s">
        <v>578</v>
      </c>
      <c r="I99" s="6" t="s">
        <v>756</v>
      </c>
      <c r="J99" s="6" t="s">
        <v>910</v>
      </c>
      <c r="K99" s="6" t="s">
        <v>994</v>
      </c>
      <c r="L99" s="16">
        <v>42403</v>
      </c>
      <c r="M99" s="16">
        <v>46113</v>
      </c>
      <c r="N99" s="6" t="s">
        <v>994</v>
      </c>
      <c r="O99" s="16">
        <v>42403</v>
      </c>
      <c r="P99" s="6" t="s">
        <v>1040</v>
      </c>
      <c r="Q99" s="6" t="s">
        <v>49</v>
      </c>
      <c r="R99" s="6" t="s">
        <v>49</v>
      </c>
      <c r="S99" s="6" t="s">
        <v>49</v>
      </c>
      <c r="T99" s="21" t="s">
        <v>49</v>
      </c>
      <c r="U99" s="6" t="s">
        <v>49</v>
      </c>
      <c r="V99" s="6" t="s">
        <v>49</v>
      </c>
      <c r="W99" s="6" t="s">
        <v>49</v>
      </c>
      <c r="X99" s="6" t="s">
        <v>49</v>
      </c>
      <c r="Y99" s="21" t="s">
        <v>49</v>
      </c>
      <c r="Z99" s="6" t="s">
        <v>49</v>
      </c>
      <c r="AA99" s="6" t="s">
        <v>49</v>
      </c>
      <c r="AB99" s="6" t="s">
        <v>49</v>
      </c>
      <c r="AC99" s="6" t="s">
        <v>49</v>
      </c>
      <c r="AD99" s="21" t="s">
        <v>49</v>
      </c>
      <c r="AE99" s="6" t="s">
        <v>49</v>
      </c>
      <c r="AF99" s="6" t="s">
        <v>49</v>
      </c>
      <c r="AG99" s="6" t="s">
        <v>49</v>
      </c>
      <c r="AH99" s="6" t="s">
        <v>1380</v>
      </c>
      <c r="AI99" s="6" t="s">
        <v>49</v>
      </c>
      <c r="AJ99" s="6" t="s">
        <v>1506</v>
      </c>
      <c r="AK99" s="6" t="s">
        <v>1549</v>
      </c>
      <c r="AL99" s="6" t="s">
        <v>1572</v>
      </c>
      <c r="AM99" s="6" t="s">
        <v>1595</v>
      </c>
      <c r="AN99" s="6" t="s">
        <v>1687</v>
      </c>
      <c r="AO99" s="6" t="s">
        <v>1706</v>
      </c>
      <c r="AP99" s="6" t="s">
        <v>1745</v>
      </c>
      <c r="AQ99" s="6" t="s">
        <v>49</v>
      </c>
      <c r="AR99" s="6" t="s">
        <v>1792</v>
      </c>
      <c r="AS99" s="6" t="s">
        <v>1549</v>
      </c>
      <c r="AT99" s="6" t="s">
        <v>1572</v>
      </c>
      <c r="AU99" s="6" t="s">
        <v>1835</v>
      </c>
      <c r="AV99" s="6" t="s">
        <v>49</v>
      </c>
      <c r="AW99" s="6" t="s">
        <v>49</v>
      </c>
      <c r="AX99" s="6" t="s">
        <v>1931</v>
      </c>
      <c r="AY99" s="6" t="s">
        <v>49</v>
      </c>
      <c r="AZ99" s="6" t="s">
        <v>49</v>
      </c>
      <c r="BA99" s="6" t="s">
        <v>49</v>
      </c>
      <c r="BB99" s="24">
        <v>118</v>
      </c>
      <c r="BC99" s="26"/>
      <c r="BD99" s="26"/>
      <c r="BE99" s="26"/>
      <c r="BF99" s="26"/>
      <c r="BG99" s="26"/>
      <c r="BH99" s="26"/>
      <c r="BI99" s="26"/>
      <c r="BJ99" s="26"/>
      <c r="BK99" s="26"/>
      <c r="BL99" s="26"/>
      <c r="BM99" s="26"/>
      <c r="BN99" s="26"/>
      <c r="BO99" s="26"/>
      <c r="BP99" s="16">
        <v>45791</v>
      </c>
      <c r="BQ99" s="28" t="str">
        <f>HYPERLINK("https://organic.ams.usda.gov/Integrity//Certificate.aspx?cid=42&amp;nopid=6780000259")</f>
        <v>https://organic.ams.usda.gov/Integrity//Certificate.aspx?cid=42&amp;nopid=6780000259</v>
      </c>
    </row>
    <row r="100" spans="1:69" x14ac:dyDescent="0.3">
      <c r="A100" t="s">
        <v>3</v>
      </c>
      <c r="B100" s="6" t="s">
        <v>8</v>
      </c>
      <c r="C100" s="6" t="s">
        <v>31</v>
      </c>
      <c r="D100" s="6" t="s">
        <v>53</v>
      </c>
      <c r="E100" s="10" t="s">
        <v>169</v>
      </c>
      <c r="F100" s="6" t="s">
        <v>367</v>
      </c>
      <c r="G100" s="6" t="s">
        <v>49</v>
      </c>
      <c r="H100" s="6" t="s">
        <v>579</v>
      </c>
      <c r="I100" s="6" t="s">
        <v>757</v>
      </c>
      <c r="J100" s="6" t="s">
        <v>911</v>
      </c>
      <c r="K100" s="6" t="s">
        <v>994</v>
      </c>
      <c r="L100" s="16">
        <v>45961</v>
      </c>
      <c r="M100" s="16">
        <v>46402</v>
      </c>
      <c r="N100" s="6" t="s">
        <v>49</v>
      </c>
      <c r="O100" s="21" t="s">
        <v>49</v>
      </c>
      <c r="P100" s="6" t="s">
        <v>49</v>
      </c>
      <c r="Q100" s="6" t="s">
        <v>49</v>
      </c>
      <c r="R100" s="6" t="s">
        <v>49</v>
      </c>
      <c r="S100" s="6" t="s">
        <v>49</v>
      </c>
      <c r="T100" s="21" t="s">
        <v>49</v>
      </c>
      <c r="U100" s="6" t="s">
        <v>49</v>
      </c>
      <c r="V100" s="6" t="s">
        <v>49</v>
      </c>
      <c r="W100" s="6" t="s">
        <v>49</v>
      </c>
      <c r="X100" s="6" t="s">
        <v>49</v>
      </c>
      <c r="Y100" s="21" t="s">
        <v>49</v>
      </c>
      <c r="Z100" s="6" t="s">
        <v>49</v>
      </c>
      <c r="AA100" s="6" t="s">
        <v>49</v>
      </c>
      <c r="AB100" s="6" t="s">
        <v>49</v>
      </c>
      <c r="AC100" s="6" t="s">
        <v>994</v>
      </c>
      <c r="AD100" s="16">
        <v>45961</v>
      </c>
      <c r="AE100" s="6" t="s">
        <v>1182</v>
      </c>
      <c r="AF100" s="6" t="s">
        <v>49</v>
      </c>
      <c r="AG100" s="6" t="s">
        <v>49</v>
      </c>
      <c r="AH100" s="6" t="s">
        <v>1381</v>
      </c>
      <c r="AI100" s="6" t="s">
        <v>49</v>
      </c>
      <c r="AJ100" s="6" t="s">
        <v>1511</v>
      </c>
      <c r="AK100" s="6" t="s">
        <v>1549</v>
      </c>
      <c r="AL100" s="6" t="s">
        <v>1572</v>
      </c>
      <c r="AM100" s="6" t="s">
        <v>1601</v>
      </c>
      <c r="AN100" s="6" t="s">
        <v>49</v>
      </c>
      <c r="AO100" s="6" t="s">
        <v>49</v>
      </c>
      <c r="AP100" s="6" t="s">
        <v>1381</v>
      </c>
      <c r="AQ100" s="6" t="s">
        <v>49</v>
      </c>
      <c r="AR100" s="6" t="s">
        <v>1511</v>
      </c>
      <c r="AS100" s="6" t="s">
        <v>1549</v>
      </c>
      <c r="AT100" s="6" t="s">
        <v>1572</v>
      </c>
      <c r="AU100" s="6" t="s">
        <v>1601</v>
      </c>
      <c r="AV100" s="6" t="s">
        <v>49</v>
      </c>
      <c r="AW100" s="6" t="s">
        <v>49</v>
      </c>
      <c r="AX100" s="6" t="s">
        <v>1932</v>
      </c>
      <c r="AY100" s="6" t="s">
        <v>2096</v>
      </c>
      <c r="AZ100" s="6" t="s">
        <v>2213</v>
      </c>
      <c r="BA100" s="6" t="s">
        <v>49</v>
      </c>
      <c r="BB100" s="6" t="s">
        <v>49</v>
      </c>
      <c r="BC100" s="26"/>
      <c r="BD100" s="26"/>
      <c r="BE100" s="26"/>
      <c r="BF100" s="26"/>
      <c r="BG100" s="26"/>
      <c r="BH100" s="26"/>
      <c r="BI100" s="26"/>
      <c r="BJ100" s="26"/>
      <c r="BK100" s="26"/>
      <c r="BL100" s="26"/>
      <c r="BM100" s="26"/>
      <c r="BN100" s="26"/>
      <c r="BO100" s="26"/>
      <c r="BP100" s="16">
        <v>46007</v>
      </c>
      <c r="BQ100" s="28" t="str">
        <f>HYPERLINK("https://organic.ams.usda.gov/Integrity//Certificate.aspx?cid=68&amp;nopid=8210009470")</f>
        <v>https://organic.ams.usda.gov/Integrity//Certificate.aspx?cid=68&amp;nopid=8210009470</v>
      </c>
    </row>
    <row r="101" spans="1:69" x14ac:dyDescent="0.3">
      <c r="A101" t="s">
        <v>3</v>
      </c>
      <c r="B101" s="6" t="s">
        <v>11</v>
      </c>
      <c r="C101" s="6" t="s">
        <v>34</v>
      </c>
      <c r="D101" s="6" t="s">
        <v>56</v>
      </c>
      <c r="E101" s="10" t="s">
        <v>170</v>
      </c>
      <c r="F101" s="6" t="s">
        <v>368</v>
      </c>
      <c r="G101" s="6" t="s">
        <v>49</v>
      </c>
      <c r="H101" s="6" t="s">
        <v>580</v>
      </c>
      <c r="I101" s="6" t="s">
        <v>758</v>
      </c>
      <c r="J101" s="6" t="s">
        <v>912</v>
      </c>
      <c r="K101" s="6" t="s">
        <v>994</v>
      </c>
      <c r="L101" s="16">
        <v>41862</v>
      </c>
      <c r="M101" s="16">
        <v>46388</v>
      </c>
      <c r="N101" s="6" t="s">
        <v>49</v>
      </c>
      <c r="O101" s="21" t="s">
        <v>49</v>
      </c>
      <c r="P101" s="6" t="s">
        <v>49</v>
      </c>
      <c r="Q101" s="6" t="s">
        <v>49</v>
      </c>
      <c r="R101" s="6" t="s">
        <v>49</v>
      </c>
      <c r="S101" s="6" t="s">
        <v>49</v>
      </c>
      <c r="T101" s="21" t="s">
        <v>49</v>
      </c>
      <c r="U101" s="6" t="s">
        <v>49</v>
      </c>
      <c r="V101" s="6" t="s">
        <v>49</v>
      </c>
      <c r="W101" s="6" t="s">
        <v>49</v>
      </c>
      <c r="X101" s="6" t="s">
        <v>49</v>
      </c>
      <c r="Y101" s="21" t="s">
        <v>49</v>
      </c>
      <c r="Z101" s="6" t="s">
        <v>49</v>
      </c>
      <c r="AA101" s="6" t="s">
        <v>49</v>
      </c>
      <c r="AB101" s="6" t="s">
        <v>49</v>
      </c>
      <c r="AC101" s="6" t="s">
        <v>994</v>
      </c>
      <c r="AD101" s="16">
        <v>41862</v>
      </c>
      <c r="AE101" s="6" t="s">
        <v>1183</v>
      </c>
      <c r="AF101" s="6" t="s">
        <v>49</v>
      </c>
      <c r="AG101" s="6" t="s">
        <v>49</v>
      </c>
      <c r="AH101" s="6" t="s">
        <v>1382</v>
      </c>
      <c r="AI101" s="6" t="s">
        <v>49</v>
      </c>
      <c r="AJ101" s="6" t="s">
        <v>1488</v>
      </c>
      <c r="AK101" s="6" t="s">
        <v>1549</v>
      </c>
      <c r="AL101" s="6" t="s">
        <v>1572</v>
      </c>
      <c r="AM101" s="6" t="s">
        <v>1636</v>
      </c>
      <c r="AN101" s="6" t="s">
        <v>544</v>
      </c>
      <c r="AO101" s="6" t="s">
        <v>1704</v>
      </c>
      <c r="AP101" s="6" t="s">
        <v>1746</v>
      </c>
      <c r="AQ101" s="6" t="s">
        <v>49</v>
      </c>
      <c r="AR101" s="6" t="s">
        <v>1793</v>
      </c>
      <c r="AS101" s="6" t="s">
        <v>1549</v>
      </c>
      <c r="AT101" s="6" t="s">
        <v>1572</v>
      </c>
      <c r="AU101" s="6" t="s">
        <v>1636</v>
      </c>
      <c r="AV101" s="6" t="s">
        <v>49</v>
      </c>
      <c r="AW101" s="6" t="s">
        <v>49</v>
      </c>
      <c r="AX101" s="6" t="s">
        <v>1933</v>
      </c>
      <c r="AY101" s="6" t="s">
        <v>2097</v>
      </c>
      <c r="AZ101" s="6" t="s">
        <v>2214</v>
      </c>
      <c r="BA101" s="6" t="s">
        <v>2264</v>
      </c>
      <c r="BB101" s="6" t="s">
        <v>49</v>
      </c>
      <c r="BC101" s="26"/>
      <c r="BD101" s="26"/>
      <c r="BE101" s="26"/>
      <c r="BF101" s="26"/>
      <c r="BG101" s="26"/>
      <c r="BH101" s="26"/>
      <c r="BI101" s="26"/>
      <c r="BJ101" s="26"/>
      <c r="BK101" s="26"/>
      <c r="BL101" s="26"/>
      <c r="BM101" s="26"/>
      <c r="BN101" s="26"/>
      <c r="BO101" s="26"/>
      <c r="BP101" s="16">
        <v>46029</v>
      </c>
      <c r="BQ101" s="28" t="str">
        <f>HYPERLINK("https://organic.ams.usda.gov/Integrity//Certificate.aspx?cid=15&amp;nopid=5561001950")</f>
        <v>https://organic.ams.usda.gov/Integrity//Certificate.aspx?cid=15&amp;nopid=5561001950</v>
      </c>
    </row>
    <row r="102" spans="1:69" x14ac:dyDescent="0.3">
      <c r="A102" t="s">
        <v>3</v>
      </c>
      <c r="B102" s="6" t="s">
        <v>6</v>
      </c>
      <c r="C102" s="6" t="s">
        <v>29</v>
      </c>
      <c r="D102" s="6" t="s">
        <v>51</v>
      </c>
      <c r="E102" s="10" t="s">
        <v>171</v>
      </c>
      <c r="F102" s="6" t="s">
        <v>369</v>
      </c>
      <c r="G102" s="6" t="s">
        <v>49</v>
      </c>
      <c r="H102" s="6" t="s">
        <v>581</v>
      </c>
      <c r="I102" s="6" t="s">
        <v>759</v>
      </c>
      <c r="J102" s="6" t="s">
        <v>913</v>
      </c>
      <c r="K102" s="6" t="s">
        <v>994</v>
      </c>
      <c r="L102" s="16">
        <v>45814</v>
      </c>
      <c r="M102" s="16">
        <v>46113</v>
      </c>
      <c r="N102" s="6" t="s">
        <v>994</v>
      </c>
      <c r="O102" s="16">
        <v>45814</v>
      </c>
      <c r="P102" s="6" t="s">
        <v>1014</v>
      </c>
      <c r="Q102" s="6" t="s">
        <v>49</v>
      </c>
      <c r="R102" s="6" t="s">
        <v>49</v>
      </c>
      <c r="S102" s="6" t="s">
        <v>49</v>
      </c>
      <c r="T102" s="21" t="s">
        <v>49</v>
      </c>
      <c r="U102" s="6" t="s">
        <v>49</v>
      </c>
      <c r="V102" s="6" t="s">
        <v>49</v>
      </c>
      <c r="W102" s="6" t="s">
        <v>49</v>
      </c>
      <c r="X102" s="6" t="s">
        <v>49</v>
      </c>
      <c r="Y102" s="21" t="s">
        <v>49</v>
      </c>
      <c r="Z102" s="6" t="s">
        <v>49</v>
      </c>
      <c r="AA102" s="6" t="s">
        <v>49</v>
      </c>
      <c r="AB102" s="6" t="s">
        <v>49</v>
      </c>
      <c r="AC102" s="6" t="s">
        <v>49</v>
      </c>
      <c r="AD102" s="21" t="s">
        <v>49</v>
      </c>
      <c r="AE102" s="6" t="s">
        <v>49</v>
      </c>
      <c r="AF102" s="6" t="s">
        <v>49</v>
      </c>
      <c r="AG102" s="6" t="s">
        <v>49</v>
      </c>
      <c r="AH102" s="6" t="s">
        <v>1383</v>
      </c>
      <c r="AI102" s="6" t="s">
        <v>49</v>
      </c>
      <c r="AJ102" s="6" t="s">
        <v>1538</v>
      </c>
      <c r="AK102" s="6" t="s">
        <v>1549</v>
      </c>
      <c r="AL102" s="6" t="s">
        <v>1572</v>
      </c>
      <c r="AM102" s="6" t="s">
        <v>1637</v>
      </c>
      <c r="AN102" s="6" t="s">
        <v>49</v>
      </c>
      <c r="AO102" s="6" t="s">
        <v>49</v>
      </c>
      <c r="AP102" s="6" t="s">
        <v>1383</v>
      </c>
      <c r="AQ102" s="6" t="s">
        <v>49</v>
      </c>
      <c r="AR102" s="6" t="s">
        <v>1538</v>
      </c>
      <c r="AS102" s="6" t="s">
        <v>1549</v>
      </c>
      <c r="AT102" s="6" t="s">
        <v>1572</v>
      </c>
      <c r="AU102" s="6" t="s">
        <v>1637</v>
      </c>
      <c r="AV102" s="6" t="s">
        <v>49</v>
      </c>
      <c r="AW102" s="6" t="s">
        <v>49</v>
      </c>
      <c r="AX102" s="6" t="s">
        <v>1934</v>
      </c>
      <c r="AY102" s="6" t="s">
        <v>2098</v>
      </c>
      <c r="AZ102" s="6" t="s">
        <v>49</v>
      </c>
      <c r="BA102" s="6" t="s">
        <v>49</v>
      </c>
      <c r="BB102" s="24">
        <v>891</v>
      </c>
      <c r="BC102" s="26"/>
      <c r="BD102" s="26"/>
      <c r="BE102" s="26"/>
      <c r="BF102" s="26"/>
      <c r="BG102" s="26"/>
      <c r="BH102" s="26"/>
      <c r="BI102" s="26"/>
      <c r="BJ102" s="26"/>
      <c r="BK102" s="26"/>
      <c r="BL102" s="26"/>
      <c r="BM102" s="26"/>
      <c r="BN102" s="26"/>
      <c r="BO102" s="26"/>
      <c r="BP102" s="16">
        <v>45814</v>
      </c>
      <c r="BQ102" s="28" t="str">
        <f>HYPERLINK("https://organic.ams.usda.gov/Integrity//Certificate.aspx?cid=42&amp;nopid=6780000332")</f>
        <v>https://organic.ams.usda.gov/Integrity//Certificate.aspx?cid=42&amp;nopid=6780000332</v>
      </c>
    </row>
    <row r="103" spans="1:69" x14ac:dyDescent="0.3">
      <c r="A103" t="s">
        <v>3</v>
      </c>
      <c r="B103" s="6" t="s">
        <v>7</v>
      </c>
      <c r="C103" s="6" t="s">
        <v>30</v>
      </c>
      <c r="D103" s="6" t="s">
        <v>52</v>
      </c>
      <c r="E103" s="10" t="s">
        <v>172</v>
      </c>
      <c r="F103" s="6" t="s">
        <v>370</v>
      </c>
      <c r="G103" s="6" t="s">
        <v>480</v>
      </c>
      <c r="H103" s="6" t="s">
        <v>582</v>
      </c>
      <c r="I103" s="6" t="s">
        <v>760</v>
      </c>
      <c r="J103" s="6" t="s">
        <v>914</v>
      </c>
      <c r="K103" s="6" t="s">
        <v>994</v>
      </c>
      <c r="L103" s="16">
        <v>43578</v>
      </c>
      <c r="M103" s="16">
        <v>46082</v>
      </c>
      <c r="N103" s="6" t="s">
        <v>49</v>
      </c>
      <c r="O103" s="21" t="s">
        <v>49</v>
      </c>
      <c r="P103" s="6" t="s">
        <v>49</v>
      </c>
      <c r="Q103" s="6" t="s">
        <v>49</v>
      </c>
      <c r="R103" s="6" t="s">
        <v>49</v>
      </c>
      <c r="S103" s="6" t="s">
        <v>49</v>
      </c>
      <c r="T103" s="21" t="s">
        <v>49</v>
      </c>
      <c r="U103" s="6" t="s">
        <v>49</v>
      </c>
      <c r="V103" s="6" t="s">
        <v>49</v>
      </c>
      <c r="W103" s="6" t="s">
        <v>49</v>
      </c>
      <c r="X103" s="6" t="s">
        <v>49</v>
      </c>
      <c r="Y103" s="21" t="s">
        <v>49</v>
      </c>
      <c r="Z103" s="6" t="s">
        <v>49</v>
      </c>
      <c r="AA103" s="6" t="s">
        <v>49</v>
      </c>
      <c r="AB103" s="6" t="s">
        <v>49</v>
      </c>
      <c r="AC103" s="6" t="s">
        <v>994</v>
      </c>
      <c r="AD103" s="16">
        <v>43578</v>
      </c>
      <c r="AE103" s="6" t="s">
        <v>1184</v>
      </c>
      <c r="AF103" s="6" t="s">
        <v>49</v>
      </c>
      <c r="AG103" s="6" t="s">
        <v>49</v>
      </c>
      <c r="AH103" s="6" t="s">
        <v>1384</v>
      </c>
      <c r="AI103" s="6" t="s">
        <v>49</v>
      </c>
      <c r="AJ103" s="6" t="s">
        <v>1539</v>
      </c>
      <c r="AK103" s="6" t="s">
        <v>1549</v>
      </c>
      <c r="AL103" s="6" t="s">
        <v>1572</v>
      </c>
      <c r="AM103" s="6" t="s">
        <v>1638</v>
      </c>
      <c r="AN103" s="6" t="s">
        <v>49</v>
      </c>
      <c r="AO103" s="6" t="s">
        <v>49</v>
      </c>
      <c r="AP103" s="6" t="s">
        <v>1384</v>
      </c>
      <c r="AQ103" s="6" t="s">
        <v>49</v>
      </c>
      <c r="AR103" s="6" t="s">
        <v>1539</v>
      </c>
      <c r="AS103" s="6" t="s">
        <v>1549</v>
      </c>
      <c r="AT103" s="6" t="s">
        <v>1572</v>
      </c>
      <c r="AU103" s="6" t="s">
        <v>1638</v>
      </c>
      <c r="AV103" s="6" t="s">
        <v>1692</v>
      </c>
      <c r="AW103" s="6" t="s">
        <v>1713</v>
      </c>
      <c r="AX103" s="6" t="s">
        <v>1935</v>
      </c>
      <c r="AY103" s="6" t="s">
        <v>2099</v>
      </c>
      <c r="AZ103" s="6" t="s">
        <v>2215</v>
      </c>
      <c r="BA103" s="6" t="s">
        <v>49</v>
      </c>
      <c r="BB103" s="24">
        <v>0</v>
      </c>
      <c r="BC103" s="26"/>
      <c r="BD103" s="26"/>
      <c r="BE103" s="26"/>
      <c r="BF103" s="26"/>
      <c r="BG103" s="26"/>
      <c r="BH103" s="26"/>
      <c r="BI103" s="26"/>
      <c r="BJ103" s="26"/>
      <c r="BK103" s="26"/>
      <c r="BL103" s="26"/>
      <c r="BM103" s="26"/>
      <c r="BN103" s="26"/>
      <c r="BO103" s="26"/>
      <c r="BP103" s="16">
        <v>46100</v>
      </c>
      <c r="BQ103" s="28" t="str">
        <f>HYPERLINK("https://organic.ams.usda.gov/Integrity//Certificate.aspx?cid=51&amp;nopid=8240042319")</f>
        <v>https://organic.ams.usda.gov/Integrity//Certificate.aspx?cid=51&amp;nopid=8240042319</v>
      </c>
    </row>
    <row r="104" spans="1:69" x14ac:dyDescent="0.3">
      <c r="A104" t="s">
        <v>3</v>
      </c>
      <c r="B104" s="6" t="s">
        <v>20</v>
      </c>
      <c r="C104" s="6" t="s">
        <v>43</v>
      </c>
      <c r="D104" s="6" t="s">
        <v>65</v>
      </c>
      <c r="E104" s="10" t="s">
        <v>173</v>
      </c>
      <c r="F104" s="6" t="s">
        <v>371</v>
      </c>
      <c r="G104" s="6" t="s">
        <v>49</v>
      </c>
      <c r="H104" s="6" t="s">
        <v>173</v>
      </c>
      <c r="I104" s="6" t="s">
        <v>761</v>
      </c>
      <c r="J104" s="6" t="s">
        <v>915</v>
      </c>
      <c r="K104" s="6" t="s">
        <v>994</v>
      </c>
      <c r="L104" s="16">
        <v>44720</v>
      </c>
      <c r="M104" s="16">
        <v>46402</v>
      </c>
      <c r="N104" s="6" t="s">
        <v>49</v>
      </c>
      <c r="O104" s="21" t="s">
        <v>49</v>
      </c>
      <c r="P104" s="6" t="s">
        <v>49</v>
      </c>
      <c r="Q104" s="6" t="s">
        <v>49</v>
      </c>
      <c r="R104" s="6" t="s">
        <v>49</v>
      </c>
      <c r="S104" s="6" t="s">
        <v>49</v>
      </c>
      <c r="T104" s="21" t="s">
        <v>49</v>
      </c>
      <c r="U104" s="6" t="s">
        <v>49</v>
      </c>
      <c r="V104" s="6" t="s">
        <v>49</v>
      </c>
      <c r="W104" s="6" t="s">
        <v>49</v>
      </c>
      <c r="X104" s="6" t="s">
        <v>49</v>
      </c>
      <c r="Y104" s="21" t="s">
        <v>49</v>
      </c>
      <c r="Z104" s="6" t="s">
        <v>49</v>
      </c>
      <c r="AA104" s="6" t="s">
        <v>49</v>
      </c>
      <c r="AB104" s="6" t="s">
        <v>49</v>
      </c>
      <c r="AC104" s="6" t="s">
        <v>994</v>
      </c>
      <c r="AD104" s="16">
        <v>44720</v>
      </c>
      <c r="AE104" s="6" t="s">
        <v>1185</v>
      </c>
      <c r="AF104" s="6" t="s">
        <v>49</v>
      </c>
      <c r="AG104" s="6" t="s">
        <v>49</v>
      </c>
      <c r="AH104" s="6" t="s">
        <v>1385</v>
      </c>
      <c r="AI104" s="6" t="s">
        <v>49</v>
      </c>
      <c r="AJ104" s="6" t="s">
        <v>1501</v>
      </c>
      <c r="AK104" s="6" t="s">
        <v>1549</v>
      </c>
      <c r="AL104" s="6" t="s">
        <v>1572</v>
      </c>
      <c r="AM104" s="6" t="s">
        <v>1639</v>
      </c>
      <c r="AN104" s="6" t="s">
        <v>1683</v>
      </c>
      <c r="AO104" s="6" t="s">
        <v>1702</v>
      </c>
      <c r="AP104" s="6" t="s">
        <v>1385</v>
      </c>
      <c r="AQ104" s="6" t="s">
        <v>49</v>
      </c>
      <c r="AR104" s="6" t="s">
        <v>1501</v>
      </c>
      <c r="AS104" s="6" t="s">
        <v>1549</v>
      </c>
      <c r="AT104" s="6" t="s">
        <v>1572</v>
      </c>
      <c r="AU104" s="6" t="s">
        <v>1639</v>
      </c>
      <c r="AV104" s="6" t="s">
        <v>49</v>
      </c>
      <c r="AW104" s="6" t="s">
        <v>49</v>
      </c>
      <c r="AX104" s="6" t="s">
        <v>1936</v>
      </c>
      <c r="AY104" s="6" t="s">
        <v>2100</v>
      </c>
      <c r="AZ104" s="6" t="s">
        <v>2216</v>
      </c>
      <c r="BA104" s="6" t="s">
        <v>49</v>
      </c>
      <c r="BB104" s="6" t="s">
        <v>49</v>
      </c>
      <c r="BC104" s="26"/>
      <c r="BD104" s="26"/>
      <c r="BE104" s="26"/>
      <c r="BF104" s="26"/>
      <c r="BG104" s="26"/>
      <c r="BH104" s="26"/>
      <c r="BI104" s="26"/>
      <c r="BJ104" s="26"/>
      <c r="BK104" s="26"/>
      <c r="BL104" s="26"/>
      <c r="BM104" s="26"/>
      <c r="BN104" s="26"/>
      <c r="BO104" s="26"/>
      <c r="BP104" s="16">
        <v>46002</v>
      </c>
      <c r="BQ104" s="28" t="str">
        <f>HYPERLINK("https://organic.ams.usda.gov/Integrity//Certificate.aspx?cid=8&amp;nopid=2202202100")</f>
        <v>https://organic.ams.usda.gov/Integrity//Certificate.aspx?cid=8&amp;nopid=2202202100</v>
      </c>
    </row>
    <row r="105" spans="1:69" x14ac:dyDescent="0.3">
      <c r="A105" t="s">
        <v>3</v>
      </c>
      <c r="B105" s="6" t="s">
        <v>9</v>
      </c>
      <c r="C105" s="6" t="s">
        <v>32</v>
      </c>
      <c r="D105" s="6" t="s">
        <v>54</v>
      </c>
      <c r="E105" s="10" t="s">
        <v>174</v>
      </c>
      <c r="F105" s="6" t="s">
        <v>372</v>
      </c>
      <c r="G105" s="6" t="s">
        <v>49</v>
      </c>
      <c r="H105" s="6" t="s">
        <v>583</v>
      </c>
      <c r="I105" s="6" t="s">
        <v>713</v>
      </c>
      <c r="J105" s="6" t="s">
        <v>836</v>
      </c>
      <c r="K105" s="6" t="s">
        <v>994</v>
      </c>
      <c r="L105" s="16">
        <v>38896</v>
      </c>
      <c r="M105" s="16">
        <v>46113</v>
      </c>
      <c r="N105" s="6" t="s">
        <v>49</v>
      </c>
      <c r="O105" s="21" t="s">
        <v>49</v>
      </c>
      <c r="P105" s="6" t="s">
        <v>49</v>
      </c>
      <c r="Q105" s="6" t="s">
        <v>49</v>
      </c>
      <c r="R105" s="6" t="s">
        <v>49</v>
      </c>
      <c r="S105" s="6" t="s">
        <v>49</v>
      </c>
      <c r="T105" s="21" t="s">
        <v>49</v>
      </c>
      <c r="U105" s="6" t="s">
        <v>49</v>
      </c>
      <c r="V105" s="6" t="s">
        <v>49</v>
      </c>
      <c r="W105" s="6" t="s">
        <v>49</v>
      </c>
      <c r="X105" s="6" t="s">
        <v>49</v>
      </c>
      <c r="Y105" s="21" t="s">
        <v>49</v>
      </c>
      <c r="Z105" s="6" t="s">
        <v>49</v>
      </c>
      <c r="AA105" s="6" t="s">
        <v>49</v>
      </c>
      <c r="AB105" s="6" t="s">
        <v>49</v>
      </c>
      <c r="AC105" s="6" t="s">
        <v>994</v>
      </c>
      <c r="AD105" s="16">
        <v>38896</v>
      </c>
      <c r="AE105" s="6" t="s">
        <v>1186</v>
      </c>
      <c r="AF105" s="6" t="s">
        <v>49</v>
      </c>
      <c r="AG105" s="6" t="s">
        <v>1267</v>
      </c>
      <c r="AH105" s="6" t="s">
        <v>1386</v>
      </c>
      <c r="AI105" s="6" t="s">
        <v>49</v>
      </c>
      <c r="AJ105" s="6" t="s">
        <v>1519</v>
      </c>
      <c r="AK105" s="6" t="s">
        <v>1549</v>
      </c>
      <c r="AL105" s="6" t="s">
        <v>1572</v>
      </c>
      <c r="AM105" s="6" t="s">
        <v>1613</v>
      </c>
      <c r="AN105" s="6" t="s">
        <v>544</v>
      </c>
      <c r="AO105" s="6" t="s">
        <v>1704</v>
      </c>
      <c r="AP105" s="6" t="s">
        <v>1437</v>
      </c>
      <c r="AQ105" s="6" t="s">
        <v>1777</v>
      </c>
      <c r="AR105" s="6" t="s">
        <v>1519</v>
      </c>
      <c r="AS105" s="6" t="s">
        <v>1549</v>
      </c>
      <c r="AT105" s="6" t="s">
        <v>1572</v>
      </c>
      <c r="AU105" s="6" t="s">
        <v>1613</v>
      </c>
      <c r="AV105" s="6" t="s">
        <v>49</v>
      </c>
      <c r="AW105" s="6" t="s">
        <v>49</v>
      </c>
      <c r="AX105" s="6" t="s">
        <v>1937</v>
      </c>
      <c r="AY105" s="6" t="s">
        <v>2059</v>
      </c>
      <c r="AZ105" s="6" t="s">
        <v>2193</v>
      </c>
      <c r="BA105" s="6" t="s">
        <v>49</v>
      </c>
      <c r="BB105" s="6" t="s">
        <v>49</v>
      </c>
      <c r="BC105" s="26"/>
      <c r="BD105" s="26"/>
      <c r="BE105" s="26" t="s">
        <v>2277</v>
      </c>
      <c r="BF105" s="26"/>
      <c r="BG105" s="26" t="s">
        <v>2277</v>
      </c>
      <c r="BH105" s="26"/>
      <c r="BI105" s="26"/>
      <c r="BJ105" s="26"/>
      <c r="BK105" s="26"/>
      <c r="BL105" s="26"/>
      <c r="BM105" s="26"/>
      <c r="BN105" s="26"/>
      <c r="BO105" s="26"/>
      <c r="BP105" s="16">
        <v>46154</v>
      </c>
      <c r="BQ105" s="28" t="str">
        <f>HYPERLINK("https://organic.ams.usda.gov/Integrity//Certificate.aspx?cid=71&amp;nopid=5520030816")</f>
        <v>https://organic.ams.usda.gov/Integrity//Certificate.aspx?cid=71&amp;nopid=5520030816</v>
      </c>
    </row>
    <row r="106" spans="1:69" x14ac:dyDescent="0.3">
      <c r="A106" t="s">
        <v>3</v>
      </c>
      <c r="B106" s="6" t="s">
        <v>6</v>
      </c>
      <c r="C106" s="6" t="s">
        <v>29</v>
      </c>
      <c r="D106" s="6" t="s">
        <v>51</v>
      </c>
      <c r="E106" s="10" t="s">
        <v>175</v>
      </c>
      <c r="F106" s="6" t="s">
        <v>373</v>
      </c>
      <c r="G106" s="6" t="s">
        <v>49</v>
      </c>
      <c r="H106" s="6" t="s">
        <v>584</v>
      </c>
      <c r="I106" s="6" t="s">
        <v>762</v>
      </c>
      <c r="J106" s="6" t="s">
        <v>916</v>
      </c>
      <c r="K106" s="6" t="s">
        <v>994</v>
      </c>
      <c r="L106" s="16">
        <v>41360</v>
      </c>
      <c r="M106" s="16">
        <v>46478</v>
      </c>
      <c r="N106" s="6" t="s">
        <v>994</v>
      </c>
      <c r="O106" s="16">
        <v>41360</v>
      </c>
      <c r="P106" s="6" t="s">
        <v>1041</v>
      </c>
      <c r="Q106" s="6" t="s">
        <v>49</v>
      </c>
      <c r="R106" s="6" t="s">
        <v>49</v>
      </c>
      <c r="S106" s="6" t="s">
        <v>994</v>
      </c>
      <c r="T106" s="16">
        <v>42005</v>
      </c>
      <c r="U106" s="6" t="s">
        <v>1109</v>
      </c>
      <c r="V106" s="6" t="s">
        <v>49</v>
      </c>
      <c r="W106" s="6" t="s">
        <v>49</v>
      </c>
      <c r="X106" s="6" t="s">
        <v>49</v>
      </c>
      <c r="Y106" s="21" t="s">
        <v>49</v>
      </c>
      <c r="Z106" s="6" t="s">
        <v>49</v>
      </c>
      <c r="AA106" s="6" t="s">
        <v>49</v>
      </c>
      <c r="AB106" s="6" t="s">
        <v>49</v>
      </c>
      <c r="AC106" s="6" t="s">
        <v>49</v>
      </c>
      <c r="AD106" s="21" t="s">
        <v>49</v>
      </c>
      <c r="AE106" s="6" t="s">
        <v>49</v>
      </c>
      <c r="AF106" s="6" t="s">
        <v>49</v>
      </c>
      <c r="AG106" s="6" t="s">
        <v>49</v>
      </c>
      <c r="AH106" s="6" t="s">
        <v>1387</v>
      </c>
      <c r="AI106" s="6" t="s">
        <v>49</v>
      </c>
      <c r="AJ106" s="6" t="s">
        <v>1511</v>
      </c>
      <c r="AK106" s="6" t="s">
        <v>1549</v>
      </c>
      <c r="AL106" s="6" t="s">
        <v>1572</v>
      </c>
      <c r="AM106" s="6" t="s">
        <v>1619</v>
      </c>
      <c r="AN106" s="6" t="s">
        <v>1690</v>
      </c>
      <c r="AO106" s="6" t="s">
        <v>1710</v>
      </c>
      <c r="AP106" s="6" t="s">
        <v>1387</v>
      </c>
      <c r="AQ106" s="6" t="s">
        <v>49</v>
      </c>
      <c r="AR106" s="6" t="s">
        <v>1511</v>
      </c>
      <c r="AS106" s="6" t="s">
        <v>1549</v>
      </c>
      <c r="AT106" s="6" t="s">
        <v>1572</v>
      </c>
      <c r="AU106" s="6" t="s">
        <v>1619</v>
      </c>
      <c r="AV106" s="6" t="s">
        <v>49</v>
      </c>
      <c r="AW106" s="6" t="s">
        <v>49</v>
      </c>
      <c r="AX106" s="6" t="s">
        <v>1938</v>
      </c>
      <c r="AY106" s="6" t="s">
        <v>2101</v>
      </c>
      <c r="AZ106" s="6" t="s">
        <v>49</v>
      </c>
      <c r="BA106" s="6" t="s">
        <v>49</v>
      </c>
      <c r="BB106" s="24">
        <v>157</v>
      </c>
      <c r="BC106" s="26"/>
      <c r="BD106" s="26"/>
      <c r="BE106" s="26"/>
      <c r="BF106" s="26"/>
      <c r="BG106" s="26"/>
      <c r="BH106" s="26"/>
      <c r="BI106" s="26"/>
      <c r="BJ106" s="26"/>
      <c r="BK106" s="26"/>
      <c r="BL106" s="26"/>
      <c r="BM106" s="26"/>
      <c r="BN106" s="26"/>
      <c r="BO106" s="26"/>
      <c r="BP106" s="16">
        <v>46072</v>
      </c>
      <c r="BQ106" s="28" t="str">
        <f>HYPERLINK("https://organic.ams.usda.gov/Integrity//Certificate.aspx?cid=42&amp;nopid=6780000219")</f>
        <v>https://organic.ams.usda.gov/Integrity//Certificate.aspx?cid=42&amp;nopid=6780000219</v>
      </c>
    </row>
    <row r="107" spans="1:69" x14ac:dyDescent="0.3">
      <c r="A107" t="s">
        <v>3</v>
      </c>
      <c r="B107" s="6" t="s">
        <v>12</v>
      </c>
      <c r="C107" s="6" t="s">
        <v>35</v>
      </c>
      <c r="D107" s="6" t="s">
        <v>57</v>
      </c>
      <c r="E107" s="10" t="s">
        <v>176</v>
      </c>
      <c r="F107" s="6" t="s">
        <v>374</v>
      </c>
      <c r="G107" s="6" t="s">
        <v>49</v>
      </c>
      <c r="H107" s="6" t="s">
        <v>585</v>
      </c>
      <c r="I107" s="6" t="s">
        <v>763</v>
      </c>
      <c r="J107" s="6" t="s">
        <v>917</v>
      </c>
      <c r="K107" s="6" t="s">
        <v>994</v>
      </c>
      <c r="L107" s="16">
        <v>45926</v>
      </c>
      <c r="M107" s="16">
        <v>46522</v>
      </c>
      <c r="N107" s="6" t="s">
        <v>994</v>
      </c>
      <c r="O107" s="16">
        <v>45926</v>
      </c>
      <c r="P107" s="6" t="s">
        <v>1042</v>
      </c>
      <c r="Q107" s="6" t="s">
        <v>49</v>
      </c>
      <c r="R107" s="6" t="s">
        <v>49</v>
      </c>
      <c r="S107" s="6" t="s">
        <v>49</v>
      </c>
      <c r="T107" s="21" t="s">
        <v>49</v>
      </c>
      <c r="U107" s="6" t="s">
        <v>49</v>
      </c>
      <c r="V107" s="6" t="s">
        <v>49</v>
      </c>
      <c r="W107" s="6" t="s">
        <v>49</v>
      </c>
      <c r="X107" s="6" t="s">
        <v>49</v>
      </c>
      <c r="Y107" s="21" t="s">
        <v>49</v>
      </c>
      <c r="Z107" s="6" t="s">
        <v>49</v>
      </c>
      <c r="AA107" s="6" t="s">
        <v>49</v>
      </c>
      <c r="AB107" s="6" t="s">
        <v>49</v>
      </c>
      <c r="AC107" s="6" t="s">
        <v>49</v>
      </c>
      <c r="AD107" s="21" t="s">
        <v>49</v>
      </c>
      <c r="AE107" s="6" t="s">
        <v>49</v>
      </c>
      <c r="AF107" s="6" t="s">
        <v>49</v>
      </c>
      <c r="AG107" s="6" t="s">
        <v>49</v>
      </c>
      <c r="AH107" s="6" t="s">
        <v>1388</v>
      </c>
      <c r="AI107" s="6" t="s">
        <v>49</v>
      </c>
      <c r="AJ107" s="6" t="s">
        <v>1494</v>
      </c>
      <c r="AK107" s="6" t="s">
        <v>1549</v>
      </c>
      <c r="AL107" s="6" t="s">
        <v>1572</v>
      </c>
      <c r="AM107" s="6" t="s">
        <v>1583</v>
      </c>
      <c r="AN107" s="6" t="s">
        <v>49</v>
      </c>
      <c r="AO107" s="6" t="s">
        <v>49</v>
      </c>
      <c r="AP107" s="6" t="s">
        <v>1388</v>
      </c>
      <c r="AQ107" s="6" t="s">
        <v>49</v>
      </c>
      <c r="AR107" s="6" t="s">
        <v>1494</v>
      </c>
      <c r="AS107" s="6" t="s">
        <v>1549</v>
      </c>
      <c r="AT107" s="6" t="s">
        <v>1572</v>
      </c>
      <c r="AU107" s="6" t="s">
        <v>1583</v>
      </c>
      <c r="AV107" s="6" t="s">
        <v>49</v>
      </c>
      <c r="AW107" s="6" t="s">
        <v>49</v>
      </c>
      <c r="AX107" s="6" t="s">
        <v>1939</v>
      </c>
      <c r="AY107" s="6" t="s">
        <v>49</v>
      </c>
      <c r="AZ107" s="6" t="s">
        <v>49</v>
      </c>
      <c r="BA107" s="6" t="s">
        <v>49</v>
      </c>
      <c r="BB107" s="24">
        <v>32</v>
      </c>
      <c r="BC107" s="26"/>
      <c r="BD107" s="26"/>
      <c r="BE107" s="26"/>
      <c r="BF107" s="26"/>
      <c r="BG107" s="26"/>
      <c r="BH107" s="26"/>
      <c r="BI107" s="26"/>
      <c r="BJ107" s="26"/>
      <c r="BK107" s="26"/>
      <c r="BL107" s="26"/>
      <c r="BM107" s="26"/>
      <c r="BN107" s="26"/>
      <c r="BO107" s="26"/>
      <c r="BP107" s="16">
        <v>46154</v>
      </c>
      <c r="BQ107" s="28" t="str">
        <f>HYPERLINK("https://organic.ams.usda.gov/Integrity//Certificate.aspx?cid=58&amp;nopid=1600003906")</f>
        <v>https://organic.ams.usda.gov/Integrity//Certificate.aspx?cid=58&amp;nopid=1600003906</v>
      </c>
    </row>
    <row r="108" spans="1:69" x14ac:dyDescent="0.3">
      <c r="A108" t="s">
        <v>3</v>
      </c>
      <c r="B108" s="6" t="s">
        <v>8</v>
      </c>
      <c r="C108" s="6" t="s">
        <v>31</v>
      </c>
      <c r="D108" s="6" t="s">
        <v>53</v>
      </c>
      <c r="E108" s="10" t="s">
        <v>177</v>
      </c>
      <c r="F108" s="6" t="s">
        <v>375</v>
      </c>
      <c r="G108" s="6" t="s">
        <v>49</v>
      </c>
      <c r="H108" s="6" t="s">
        <v>586</v>
      </c>
      <c r="I108" s="6" t="s">
        <v>764</v>
      </c>
      <c r="J108" s="6" t="s">
        <v>918</v>
      </c>
      <c r="K108" s="6" t="s">
        <v>994</v>
      </c>
      <c r="L108" s="16">
        <v>45421</v>
      </c>
      <c r="M108" s="16">
        <v>46402</v>
      </c>
      <c r="N108" s="6" t="s">
        <v>49</v>
      </c>
      <c r="O108" s="21" t="s">
        <v>49</v>
      </c>
      <c r="P108" s="6" t="s">
        <v>49</v>
      </c>
      <c r="Q108" s="6" t="s">
        <v>49</v>
      </c>
      <c r="R108" s="6" t="s">
        <v>49</v>
      </c>
      <c r="S108" s="6" t="s">
        <v>49</v>
      </c>
      <c r="T108" s="21" t="s">
        <v>49</v>
      </c>
      <c r="U108" s="6" t="s">
        <v>49</v>
      </c>
      <c r="V108" s="6" t="s">
        <v>49</v>
      </c>
      <c r="W108" s="6" t="s">
        <v>49</v>
      </c>
      <c r="X108" s="6" t="s">
        <v>49</v>
      </c>
      <c r="Y108" s="21" t="s">
        <v>49</v>
      </c>
      <c r="Z108" s="6" t="s">
        <v>49</v>
      </c>
      <c r="AA108" s="6" t="s">
        <v>49</v>
      </c>
      <c r="AB108" s="6" t="s">
        <v>49</v>
      </c>
      <c r="AC108" s="6" t="s">
        <v>994</v>
      </c>
      <c r="AD108" s="16">
        <v>45421</v>
      </c>
      <c r="AE108" s="6" t="s">
        <v>1187</v>
      </c>
      <c r="AF108" s="6" t="s">
        <v>49</v>
      </c>
      <c r="AG108" s="6" t="s">
        <v>49</v>
      </c>
      <c r="AH108" s="6" t="s">
        <v>1389</v>
      </c>
      <c r="AI108" s="6" t="s">
        <v>49</v>
      </c>
      <c r="AJ108" s="6" t="s">
        <v>1530</v>
      </c>
      <c r="AK108" s="6" t="s">
        <v>1549</v>
      </c>
      <c r="AL108" s="6" t="s">
        <v>1572</v>
      </c>
      <c r="AM108" s="6" t="s">
        <v>1627</v>
      </c>
      <c r="AN108" s="6" t="s">
        <v>49</v>
      </c>
      <c r="AO108" s="6" t="s">
        <v>49</v>
      </c>
      <c r="AP108" s="6" t="s">
        <v>1389</v>
      </c>
      <c r="AQ108" s="6" t="s">
        <v>49</v>
      </c>
      <c r="AR108" s="6" t="s">
        <v>1530</v>
      </c>
      <c r="AS108" s="6" t="s">
        <v>1549</v>
      </c>
      <c r="AT108" s="6" t="s">
        <v>1572</v>
      </c>
      <c r="AU108" s="6" t="s">
        <v>1627</v>
      </c>
      <c r="AV108" s="6" t="s">
        <v>49</v>
      </c>
      <c r="AW108" s="6" t="s">
        <v>49</v>
      </c>
      <c r="AX108" s="6" t="s">
        <v>1940</v>
      </c>
      <c r="AY108" s="6" t="s">
        <v>2102</v>
      </c>
      <c r="AZ108" s="6" t="s">
        <v>2217</v>
      </c>
      <c r="BA108" s="6" t="s">
        <v>49</v>
      </c>
      <c r="BB108" s="6" t="s">
        <v>49</v>
      </c>
      <c r="BC108" s="26"/>
      <c r="BD108" s="26"/>
      <c r="BE108" s="26"/>
      <c r="BF108" s="26"/>
      <c r="BG108" s="26" t="s">
        <v>2277</v>
      </c>
      <c r="BH108" s="26"/>
      <c r="BI108" s="26"/>
      <c r="BJ108" s="26"/>
      <c r="BK108" s="26"/>
      <c r="BL108" s="26"/>
      <c r="BM108" s="26"/>
      <c r="BN108" s="26"/>
      <c r="BO108" s="26"/>
      <c r="BP108" s="16">
        <v>46101</v>
      </c>
      <c r="BQ108" s="28" t="str">
        <f>HYPERLINK("https://organic.ams.usda.gov/Integrity//Certificate.aspx?cid=68&amp;nopid=8210008777")</f>
        <v>https://organic.ams.usda.gov/Integrity//Certificate.aspx?cid=68&amp;nopid=8210008777</v>
      </c>
    </row>
    <row r="109" spans="1:69" x14ac:dyDescent="0.3">
      <c r="A109" t="s">
        <v>3</v>
      </c>
      <c r="B109" s="6" t="s">
        <v>7</v>
      </c>
      <c r="C109" s="6" t="s">
        <v>30</v>
      </c>
      <c r="D109" s="6" t="s">
        <v>52</v>
      </c>
      <c r="E109" s="10" t="s">
        <v>178</v>
      </c>
      <c r="F109" s="6" t="s">
        <v>376</v>
      </c>
      <c r="G109" s="6" t="s">
        <v>49</v>
      </c>
      <c r="H109" s="6" t="s">
        <v>587</v>
      </c>
      <c r="I109" s="6" t="s">
        <v>49</v>
      </c>
      <c r="J109" s="6" t="s">
        <v>49</v>
      </c>
      <c r="K109" s="6" t="s">
        <v>994</v>
      </c>
      <c r="L109" s="16">
        <v>44682</v>
      </c>
      <c r="M109" s="16">
        <v>46143</v>
      </c>
      <c r="N109" s="6" t="s">
        <v>49</v>
      </c>
      <c r="O109" s="21" t="s">
        <v>49</v>
      </c>
      <c r="P109" s="6" t="s">
        <v>49</v>
      </c>
      <c r="Q109" s="6" t="s">
        <v>49</v>
      </c>
      <c r="R109" s="6" t="s">
        <v>49</v>
      </c>
      <c r="S109" s="6" t="s">
        <v>49</v>
      </c>
      <c r="T109" s="21" t="s">
        <v>49</v>
      </c>
      <c r="U109" s="6" t="s">
        <v>49</v>
      </c>
      <c r="V109" s="6" t="s">
        <v>49</v>
      </c>
      <c r="W109" s="6" t="s">
        <v>49</v>
      </c>
      <c r="X109" s="6" t="s">
        <v>49</v>
      </c>
      <c r="Y109" s="21" t="s">
        <v>49</v>
      </c>
      <c r="Z109" s="6" t="s">
        <v>49</v>
      </c>
      <c r="AA109" s="6" t="s">
        <v>49</v>
      </c>
      <c r="AB109" s="6" t="s">
        <v>49</v>
      </c>
      <c r="AC109" s="6" t="s">
        <v>994</v>
      </c>
      <c r="AD109" s="16">
        <v>44682</v>
      </c>
      <c r="AE109" s="6" t="s">
        <v>1188</v>
      </c>
      <c r="AF109" s="6" t="s">
        <v>49</v>
      </c>
      <c r="AG109" s="6" t="s">
        <v>49</v>
      </c>
      <c r="AH109" s="6" t="s">
        <v>1390</v>
      </c>
      <c r="AI109" s="6" t="s">
        <v>49</v>
      </c>
      <c r="AJ109" s="6" t="s">
        <v>1492</v>
      </c>
      <c r="AK109" s="6" t="s">
        <v>1549</v>
      </c>
      <c r="AL109" s="6" t="s">
        <v>1572</v>
      </c>
      <c r="AM109" s="6" t="s">
        <v>1581</v>
      </c>
      <c r="AN109" s="6" t="s">
        <v>1691</v>
      </c>
      <c r="AO109" s="6" t="s">
        <v>1712</v>
      </c>
      <c r="AP109" s="6" t="s">
        <v>1390</v>
      </c>
      <c r="AQ109" s="6" t="s">
        <v>49</v>
      </c>
      <c r="AR109" s="6" t="s">
        <v>1492</v>
      </c>
      <c r="AS109" s="6" t="s">
        <v>1549</v>
      </c>
      <c r="AT109" s="6" t="s">
        <v>1572</v>
      </c>
      <c r="AU109" s="6" t="s">
        <v>1581</v>
      </c>
      <c r="AV109" s="6" t="s">
        <v>49</v>
      </c>
      <c r="AW109" s="6" t="s">
        <v>49</v>
      </c>
      <c r="AX109" s="6" t="s">
        <v>1941</v>
      </c>
      <c r="AY109" s="6" t="s">
        <v>49</v>
      </c>
      <c r="AZ109" s="6" t="s">
        <v>49</v>
      </c>
      <c r="BA109" s="6" t="s">
        <v>49</v>
      </c>
      <c r="BB109" s="24">
        <v>0</v>
      </c>
      <c r="BC109" s="26"/>
      <c r="BD109" s="26"/>
      <c r="BE109" s="26"/>
      <c r="BF109" s="26"/>
      <c r="BG109" s="26"/>
      <c r="BH109" s="26"/>
      <c r="BI109" s="26"/>
      <c r="BJ109" s="26"/>
      <c r="BK109" s="26"/>
      <c r="BL109" s="26"/>
      <c r="BM109" s="26"/>
      <c r="BN109" s="26"/>
      <c r="BO109" s="26"/>
      <c r="BP109" s="16">
        <v>46084</v>
      </c>
      <c r="BQ109" s="28" t="str">
        <f>HYPERLINK("https://organic.ams.usda.gov/Integrity//Certificate.aspx?cid=51&amp;nopid=8240050122")</f>
        <v>https://organic.ams.usda.gov/Integrity//Certificate.aspx?cid=51&amp;nopid=8240050122</v>
      </c>
    </row>
    <row r="110" spans="1:69" x14ac:dyDescent="0.3">
      <c r="A110" t="s">
        <v>3</v>
      </c>
      <c r="B110" s="6" t="s">
        <v>6</v>
      </c>
      <c r="C110" s="6" t="s">
        <v>29</v>
      </c>
      <c r="D110" s="6" t="s">
        <v>51</v>
      </c>
      <c r="E110" s="10" t="s">
        <v>179</v>
      </c>
      <c r="F110" s="6" t="s">
        <v>377</v>
      </c>
      <c r="G110" s="6" t="s">
        <v>49</v>
      </c>
      <c r="H110" s="6" t="s">
        <v>588</v>
      </c>
      <c r="I110" s="6" t="s">
        <v>765</v>
      </c>
      <c r="J110" s="6" t="s">
        <v>919</v>
      </c>
      <c r="K110" s="6" t="s">
        <v>994</v>
      </c>
      <c r="L110" s="16">
        <v>43231</v>
      </c>
      <c r="M110" s="16">
        <v>46113</v>
      </c>
      <c r="N110" s="6" t="s">
        <v>994</v>
      </c>
      <c r="O110" s="16">
        <v>43231</v>
      </c>
      <c r="P110" s="6" t="s">
        <v>1043</v>
      </c>
      <c r="Q110" s="6" t="s">
        <v>49</v>
      </c>
      <c r="R110" s="6" t="s">
        <v>49</v>
      </c>
      <c r="S110" s="6" t="s">
        <v>49</v>
      </c>
      <c r="T110" s="21" t="s">
        <v>49</v>
      </c>
      <c r="U110" s="6" t="s">
        <v>49</v>
      </c>
      <c r="V110" s="6" t="s">
        <v>49</v>
      </c>
      <c r="W110" s="6" t="s">
        <v>49</v>
      </c>
      <c r="X110" s="6" t="s">
        <v>49</v>
      </c>
      <c r="Y110" s="21" t="s">
        <v>49</v>
      </c>
      <c r="Z110" s="6" t="s">
        <v>49</v>
      </c>
      <c r="AA110" s="6" t="s">
        <v>49</v>
      </c>
      <c r="AB110" s="6" t="s">
        <v>49</v>
      </c>
      <c r="AC110" s="6" t="s">
        <v>49</v>
      </c>
      <c r="AD110" s="21" t="s">
        <v>49</v>
      </c>
      <c r="AE110" s="6" t="s">
        <v>49</v>
      </c>
      <c r="AF110" s="6" t="s">
        <v>49</v>
      </c>
      <c r="AG110" s="6" t="s">
        <v>49</v>
      </c>
      <c r="AH110" s="6" t="s">
        <v>1391</v>
      </c>
      <c r="AI110" s="6" t="s">
        <v>49</v>
      </c>
      <c r="AJ110" s="6" t="s">
        <v>1540</v>
      </c>
      <c r="AK110" s="6" t="s">
        <v>1549</v>
      </c>
      <c r="AL110" s="6" t="s">
        <v>1572</v>
      </c>
      <c r="AM110" s="6" t="s">
        <v>1640</v>
      </c>
      <c r="AN110" s="6" t="s">
        <v>1683</v>
      </c>
      <c r="AO110" s="6" t="s">
        <v>1702</v>
      </c>
      <c r="AP110" s="6" t="s">
        <v>1391</v>
      </c>
      <c r="AQ110" s="6" t="s">
        <v>49</v>
      </c>
      <c r="AR110" s="6" t="s">
        <v>1540</v>
      </c>
      <c r="AS110" s="6" t="s">
        <v>1549</v>
      </c>
      <c r="AT110" s="6" t="s">
        <v>1572</v>
      </c>
      <c r="AU110" s="6" t="s">
        <v>1640</v>
      </c>
      <c r="AV110" s="6" t="s">
        <v>49</v>
      </c>
      <c r="AW110" s="6" t="s">
        <v>49</v>
      </c>
      <c r="AX110" s="6" t="s">
        <v>1942</v>
      </c>
      <c r="AY110" s="6" t="s">
        <v>2103</v>
      </c>
      <c r="AZ110" s="6" t="s">
        <v>2218</v>
      </c>
      <c r="BA110" s="6" t="s">
        <v>49</v>
      </c>
      <c r="BB110" s="24">
        <v>11</v>
      </c>
      <c r="BC110" s="26"/>
      <c r="BD110" s="26" t="s">
        <v>2277</v>
      </c>
      <c r="BE110" s="26"/>
      <c r="BF110" s="26"/>
      <c r="BG110" s="26"/>
      <c r="BH110" s="26"/>
      <c r="BI110" s="26"/>
      <c r="BJ110" s="26"/>
      <c r="BK110" s="26"/>
      <c r="BL110" s="26"/>
      <c r="BM110" s="26"/>
      <c r="BN110" s="26"/>
      <c r="BO110" s="26"/>
      <c r="BP110" s="16">
        <v>45866</v>
      </c>
      <c r="BQ110" s="28" t="str">
        <f>HYPERLINK("https://organic.ams.usda.gov/Integrity//Certificate.aspx?cid=42&amp;nopid=6780000293")</f>
        <v>https://organic.ams.usda.gov/Integrity//Certificate.aspx?cid=42&amp;nopid=6780000293</v>
      </c>
    </row>
    <row r="111" spans="1:69" x14ac:dyDescent="0.3">
      <c r="A111" t="s">
        <v>3</v>
      </c>
      <c r="B111" s="6" t="s">
        <v>8</v>
      </c>
      <c r="C111" s="6" t="s">
        <v>31</v>
      </c>
      <c r="D111" s="6" t="s">
        <v>53</v>
      </c>
      <c r="E111" s="10" t="s">
        <v>180</v>
      </c>
      <c r="F111" s="6" t="s">
        <v>378</v>
      </c>
      <c r="G111" s="6" t="s">
        <v>49</v>
      </c>
      <c r="H111" s="6" t="s">
        <v>589</v>
      </c>
      <c r="I111" s="6" t="s">
        <v>766</v>
      </c>
      <c r="J111" s="6" t="s">
        <v>920</v>
      </c>
      <c r="K111" s="6" t="s">
        <v>994</v>
      </c>
      <c r="L111" s="16">
        <v>42718</v>
      </c>
      <c r="M111" s="16">
        <v>46402</v>
      </c>
      <c r="N111" s="6" t="s">
        <v>994</v>
      </c>
      <c r="O111" s="16">
        <v>44867</v>
      </c>
      <c r="P111" s="6" t="s">
        <v>1007</v>
      </c>
      <c r="Q111" s="6" t="s">
        <v>49</v>
      </c>
      <c r="R111" s="6" t="s">
        <v>49</v>
      </c>
      <c r="S111" s="6" t="s">
        <v>994</v>
      </c>
      <c r="T111" s="16">
        <v>42718</v>
      </c>
      <c r="U111" s="6" t="s">
        <v>1110</v>
      </c>
      <c r="V111" s="6" t="s">
        <v>49</v>
      </c>
      <c r="W111" s="6" t="s">
        <v>49</v>
      </c>
      <c r="X111" s="6" t="s">
        <v>49</v>
      </c>
      <c r="Y111" s="21" t="s">
        <v>49</v>
      </c>
      <c r="Z111" s="6" t="s">
        <v>49</v>
      </c>
      <c r="AA111" s="6" t="s">
        <v>49</v>
      </c>
      <c r="AB111" s="6" t="s">
        <v>49</v>
      </c>
      <c r="AC111" s="6" t="s">
        <v>994</v>
      </c>
      <c r="AD111" s="16">
        <v>42718</v>
      </c>
      <c r="AE111" s="6" t="s">
        <v>1189</v>
      </c>
      <c r="AF111" s="6" t="s">
        <v>49</v>
      </c>
      <c r="AG111" s="6" t="s">
        <v>49</v>
      </c>
      <c r="AH111" s="6" t="s">
        <v>1392</v>
      </c>
      <c r="AI111" s="6" t="s">
        <v>49</v>
      </c>
      <c r="AJ111" s="6" t="s">
        <v>1531</v>
      </c>
      <c r="AK111" s="6" t="s">
        <v>1549</v>
      </c>
      <c r="AL111" s="6" t="s">
        <v>1572</v>
      </c>
      <c r="AM111" s="6" t="s">
        <v>1641</v>
      </c>
      <c r="AN111" s="6" t="s">
        <v>1683</v>
      </c>
      <c r="AO111" s="6" t="s">
        <v>1702</v>
      </c>
      <c r="AP111" s="6" t="s">
        <v>1392</v>
      </c>
      <c r="AQ111" s="6" t="s">
        <v>49</v>
      </c>
      <c r="AR111" s="6" t="s">
        <v>1531</v>
      </c>
      <c r="AS111" s="6" t="s">
        <v>1549</v>
      </c>
      <c r="AT111" s="6" t="s">
        <v>1572</v>
      </c>
      <c r="AU111" s="6" t="s">
        <v>1641</v>
      </c>
      <c r="AV111" s="6" t="s">
        <v>49</v>
      </c>
      <c r="AW111" s="6" t="s">
        <v>49</v>
      </c>
      <c r="AX111" s="6" t="s">
        <v>49</v>
      </c>
      <c r="AY111" s="6" t="s">
        <v>2104</v>
      </c>
      <c r="AZ111" s="6" t="s">
        <v>49</v>
      </c>
      <c r="BA111" s="6" t="s">
        <v>49</v>
      </c>
      <c r="BB111" s="24">
        <v>36</v>
      </c>
      <c r="BC111" s="26"/>
      <c r="BD111" s="26"/>
      <c r="BE111" s="26"/>
      <c r="BF111" s="26"/>
      <c r="BG111" s="26"/>
      <c r="BH111" s="26" t="s">
        <v>2277</v>
      </c>
      <c r="BI111" s="26"/>
      <c r="BJ111" s="26"/>
      <c r="BK111" s="26" t="s">
        <v>2277</v>
      </c>
      <c r="BL111" s="26"/>
      <c r="BM111" s="26"/>
      <c r="BN111" s="26"/>
      <c r="BO111" s="26"/>
      <c r="BP111" s="16">
        <v>46038</v>
      </c>
      <c r="BQ111" s="28" t="str">
        <f>HYPERLINK("https://organic.ams.usda.gov/Integrity//Certificate.aspx?cid=68&amp;nopid=8210004961")</f>
        <v>https://organic.ams.usda.gov/Integrity//Certificate.aspx?cid=68&amp;nopid=8210004961</v>
      </c>
    </row>
    <row r="112" spans="1:69" x14ac:dyDescent="0.3">
      <c r="A112" t="s">
        <v>3</v>
      </c>
      <c r="B112" s="6" t="s">
        <v>17</v>
      </c>
      <c r="C112" s="6" t="s">
        <v>40</v>
      </c>
      <c r="D112" s="6" t="s">
        <v>62</v>
      </c>
      <c r="E112" s="10" t="s">
        <v>181</v>
      </c>
      <c r="F112" s="6" t="s">
        <v>379</v>
      </c>
      <c r="G112" s="6" t="s">
        <v>49</v>
      </c>
      <c r="H112" s="6" t="s">
        <v>590</v>
      </c>
      <c r="I112" s="6" t="s">
        <v>767</v>
      </c>
      <c r="J112" s="6" t="s">
        <v>921</v>
      </c>
      <c r="K112" s="6" t="s">
        <v>994</v>
      </c>
      <c r="L112" s="16">
        <v>44383</v>
      </c>
      <c r="M112" s="16">
        <v>46235</v>
      </c>
      <c r="N112" s="6" t="s">
        <v>994</v>
      </c>
      <c r="O112" s="16">
        <v>44383</v>
      </c>
      <c r="P112" s="6" t="s">
        <v>1044</v>
      </c>
      <c r="Q112" s="6" t="s">
        <v>49</v>
      </c>
      <c r="R112" s="6" t="s">
        <v>1085</v>
      </c>
      <c r="S112" s="6" t="s">
        <v>49</v>
      </c>
      <c r="T112" s="21" t="s">
        <v>49</v>
      </c>
      <c r="U112" s="6" t="s">
        <v>49</v>
      </c>
      <c r="V112" s="6" t="s">
        <v>49</v>
      </c>
      <c r="W112" s="6" t="s">
        <v>49</v>
      </c>
      <c r="X112" s="6" t="s">
        <v>49</v>
      </c>
      <c r="Y112" s="21" t="s">
        <v>49</v>
      </c>
      <c r="Z112" s="6" t="s">
        <v>49</v>
      </c>
      <c r="AA112" s="6" t="s">
        <v>49</v>
      </c>
      <c r="AB112" s="6" t="s">
        <v>49</v>
      </c>
      <c r="AC112" s="6" t="s">
        <v>49</v>
      </c>
      <c r="AD112" s="21" t="s">
        <v>49</v>
      </c>
      <c r="AE112" s="6" t="s">
        <v>49</v>
      </c>
      <c r="AF112" s="6" t="s">
        <v>49</v>
      </c>
      <c r="AG112" s="6" t="s">
        <v>49</v>
      </c>
      <c r="AH112" s="6" t="s">
        <v>1393</v>
      </c>
      <c r="AI112" s="6" t="s">
        <v>49</v>
      </c>
      <c r="AJ112" s="6" t="s">
        <v>1541</v>
      </c>
      <c r="AK112" s="6" t="s">
        <v>1549</v>
      </c>
      <c r="AL112" s="6" t="s">
        <v>1572</v>
      </c>
      <c r="AM112" s="6" t="s">
        <v>1642</v>
      </c>
      <c r="AN112" s="6" t="s">
        <v>1690</v>
      </c>
      <c r="AO112" s="6" t="s">
        <v>1710</v>
      </c>
      <c r="AP112" s="6" t="s">
        <v>1747</v>
      </c>
      <c r="AQ112" s="6" t="s">
        <v>49</v>
      </c>
      <c r="AR112" s="6" t="s">
        <v>1794</v>
      </c>
      <c r="AS112" s="6" t="s">
        <v>1815</v>
      </c>
      <c r="AT112" s="6" t="s">
        <v>1572</v>
      </c>
      <c r="AU112" s="6" t="s">
        <v>1836</v>
      </c>
      <c r="AV112" s="6" t="s">
        <v>49</v>
      </c>
      <c r="AW112" s="6" t="s">
        <v>49</v>
      </c>
      <c r="AX112" s="6" t="s">
        <v>1943</v>
      </c>
      <c r="AY112" s="6" t="s">
        <v>2105</v>
      </c>
      <c r="AZ112" s="6" t="s">
        <v>49</v>
      </c>
      <c r="BA112" s="6" t="s">
        <v>49</v>
      </c>
      <c r="BB112" s="24">
        <v>274</v>
      </c>
      <c r="BC112" s="26"/>
      <c r="BD112" s="26"/>
      <c r="BE112" s="26"/>
      <c r="BF112" s="26"/>
      <c r="BG112" s="26"/>
      <c r="BH112" s="26"/>
      <c r="BI112" s="26"/>
      <c r="BJ112" s="26"/>
      <c r="BK112" s="26"/>
      <c r="BL112" s="26"/>
      <c r="BM112" s="26"/>
      <c r="BN112" s="26"/>
      <c r="BO112" s="26"/>
      <c r="BP112" s="16">
        <v>46150</v>
      </c>
      <c r="BQ112" s="28" t="str">
        <f>HYPERLINK("https://organic.ams.usda.gov/Integrity//Certificate.aspx?cid=31&amp;nopid=3928972191")</f>
        <v>https://organic.ams.usda.gov/Integrity//Certificate.aspx?cid=31&amp;nopid=3928972191</v>
      </c>
    </row>
    <row r="113" spans="1:69" x14ac:dyDescent="0.3">
      <c r="A113" t="s">
        <v>3</v>
      </c>
      <c r="B113" s="6" t="s">
        <v>22</v>
      </c>
      <c r="C113" s="6" t="s">
        <v>45</v>
      </c>
      <c r="D113" s="6" t="s">
        <v>67</v>
      </c>
      <c r="E113" s="10" t="s">
        <v>182</v>
      </c>
      <c r="F113" s="6" t="s">
        <v>380</v>
      </c>
      <c r="G113" s="6" t="s">
        <v>49</v>
      </c>
      <c r="H113" s="6" t="s">
        <v>591</v>
      </c>
      <c r="I113" s="6" t="s">
        <v>768</v>
      </c>
      <c r="J113" s="6" t="s">
        <v>922</v>
      </c>
      <c r="K113" s="6" t="s">
        <v>994</v>
      </c>
      <c r="L113" s="16">
        <v>45352</v>
      </c>
      <c r="M113" s="16">
        <v>46409</v>
      </c>
      <c r="N113" s="6" t="s">
        <v>49</v>
      </c>
      <c r="O113" s="21" t="s">
        <v>49</v>
      </c>
      <c r="P113" s="6" t="s">
        <v>49</v>
      </c>
      <c r="Q113" s="6" t="s">
        <v>49</v>
      </c>
      <c r="R113" s="6" t="s">
        <v>49</v>
      </c>
      <c r="S113" s="6" t="s">
        <v>49</v>
      </c>
      <c r="T113" s="21" t="s">
        <v>49</v>
      </c>
      <c r="U113" s="6" t="s">
        <v>49</v>
      </c>
      <c r="V113" s="6" t="s">
        <v>49</v>
      </c>
      <c r="W113" s="6" t="s">
        <v>49</v>
      </c>
      <c r="X113" s="6" t="s">
        <v>49</v>
      </c>
      <c r="Y113" s="21" t="s">
        <v>49</v>
      </c>
      <c r="Z113" s="6" t="s">
        <v>49</v>
      </c>
      <c r="AA113" s="6" t="s">
        <v>49</v>
      </c>
      <c r="AB113" s="6" t="s">
        <v>49</v>
      </c>
      <c r="AC113" s="6" t="s">
        <v>994</v>
      </c>
      <c r="AD113" s="16">
        <v>45352</v>
      </c>
      <c r="AE113" s="6" t="s">
        <v>1190</v>
      </c>
      <c r="AF113" s="6" t="s">
        <v>49</v>
      </c>
      <c r="AG113" s="6" t="s">
        <v>49</v>
      </c>
      <c r="AH113" s="6" t="s">
        <v>1394</v>
      </c>
      <c r="AI113" s="6" t="s">
        <v>49</v>
      </c>
      <c r="AJ113" s="6" t="s">
        <v>1516</v>
      </c>
      <c r="AK113" s="6" t="s">
        <v>1549</v>
      </c>
      <c r="AL113" s="6" t="s">
        <v>1572</v>
      </c>
      <c r="AM113" s="6" t="s">
        <v>1621</v>
      </c>
      <c r="AN113" s="6" t="s">
        <v>49</v>
      </c>
      <c r="AO113" s="6" t="s">
        <v>49</v>
      </c>
      <c r="AP113" s="6" t="s">
        <v>1394</v>
      </c>
      <c r="AQ113" s="6" t="s">
        <v>49</v>
      </c>
      <c r="AR113" s="6" t="s">
        <v>1516</v>
      </c>
      <c r="AS113" s="6" t="s">
        <v>1549</v>
      </c>
      <c r="AT113" s="6" t="s">
        <v>1572</v>
      </c>
      <c r="AU113" s="6" t="s">
        <v>1621</v>
      </c>
      <c r="AV113" s="6" t="s">
        <v>49</v>
      </c>
      <c r="AW113" s="6" t="s">
        <v>49</v>
      </c>
      <c r="AX113" s="6" t="s">
        <v>1944</v>
      </c>
      <c r="AY113" s="6" t="s">
        <v>2106</v>
      </c>
      <c r="AZ113" s="6" t="s">
        <v>2219</v>
      </c>
      <c r="BA113" s="6" t="s">
        <v>2265</v>
      </c>
      <c r="BB113" s="24">
        <v>0</v>
      </c>
      <c r="BC113" s="26"/>
      <c r="BD113" s="26"/>
      <c r="BE113" s="26"/>
      <c r="BF113" s="26"/>
      <c r="BG113" s="26"/>
      <c r="BH113" s="26" t="s">
        <v>2277</v>
      </c>
      <c r="BI113" s="26"/>
      <c r="BJ113" s="26"/>
      <c r="BK113" s="26"/>
      <c r="BL113" s="26"/>
      <c r="BM113" s="26"/>
      <c r="BN113" s="26"/>
      <c r="BO113" s="26"/>
      <c r="BP113" s="16">
        <v>46128</v>
      </c>
      <c r="BQ113" s="28" t="str">
        <f>HYPERLINK("https://organic.ams.usda.gov/Integrity//Certificate.aspx?cid=21&amp;nopid=1780900660")</f>
        <v>https://organic.ams.usda.gov/Integrity//Certificate.aspx?cid=21&amp;nopid=1780900660</v>
      </c>
    </row>
    <row r="114" spans="1:69" x14ac:dyDescent="0.3">
      <c r="A114" t="s">
        <v>3</v>
      </c>
      <c r="B114" s="6" t="s">
        <v>6</v>
      </c>
      <c r="C114" s="6" t="s">
        <v>29</v>
      </c>
      <c r="D114" s="6" t="s">
        <v>51</v>
      </c>
      <c r="E114" s="10" t="s">
        <v>183</v>
      </c>
      <c r="F114" s="6" t="s">
        <v>381</v>
      </c>
      <c r="G114" s="6" t="s">
        <v>49</v>
      </c>
      <c r="H114" s="6" t="s">
        <v>592</v>
      </c>
      <c r="I114" s="6" t="s">
        <v>769</v>
      </c>
      <c r="J114" s="6" t="s">
        <v>923</v>
      </c>
      <c r="K114" s="6" t="s">
        <v>994</v>
      </c>
      <c r="L114" s="16">
        <v>39728</v>
      </c>
      <c r="M114" s="16">
        <v>46113</v>
      </c>
      <c r="N114" s="6" t="s">
        <v>994</v>
      </c>
      <c r="O114" s="16">
        <v>39728</v>
      </c>
      <c r="P114" s="6" t="s">
        <v>1045</v>
      </c>
      <c r="Q114" s="6" t="s">
        <v>49</v>
      </c>
      <c r="R114" s="6" t="s">
        <v>49</v>
      </c>
      <c r="S114" s="6" t="s">
        <v>49</v>
      </c>
      <c r="T114" s="21" t="s">
        <v>49</v>
      </c>
      <c r="U114" s="6" t="s">
        <v>49</v>
      </c>
      <c r="V114" s="6" t="s">
        <v>49</v>
      </c>
      <c r="W114" s="6" t="s">
        <v>49</v>
      </c>
      <c r="X114" s="6" t="s">
        <v>49</v>
      </c>
      <c r="Y114" s="21" t="s">
        <v>49</v>
      </c>
      <c r="Z114" s="6" t="s">
        <v>49</v>
      </c>
      <c r="AA114" s="6" t="s">
        <v>49</v>
      </c>
      <c r="AB114" s="6" t="s">
        <v>49</v>
      </c>
      <c r="AC114" s="6" t="s">
        <v>49</v>
      </c>
      <c r="AD114" s="21" t="s">
        <v>49</v>
      </c>
      <c r="AE114" s="6" t="s">
        <v>49</v>
      </c>
      <c r="AF114" s="6" t="s">
        <v>49</v>
      </c>
      <c r="AG114" s="6" t="s">
        <v>49</v>
      </c>
      <c r="AH114" s="6" t="s">
        <v>1395</v>
      </c>
      <c r="AI114" s="6" t="s">
        <v>49</v>
      </c>
      <c r="AJ114" s="6" t="s">
        <v>1512</v>
      </c>
      <c r="AK114" s="6" t="s">
        <v>1549</v>
      </c>
      <c r="AL114" s="6" t="s">
        <v>1572</v>
      </c>
      <c r="AM114" s="6" t="s">
        <v>1620</v>
      </c>
      <c r="AN114" s="6" t="s">
        <v>1693</v>
      </c>
      <c r="AO114" s="6" t="s">
        <v>1714</v>
      </c>
      <c r="AP114" s="6" t="s">
        <v>1395</v>
      </c>
      <c r="AQ114" s="6" t="s">
        <v>49</v>
      </c>
      <c r="AR114" s="6" t="s">
        <v>1512</v>
      </c>
      <c r="AS114" s="6" t="s">
        <v>1549</v>
      </c>
      <c r="AT114" s="6" t="s">
        <v>1572</v>
      </c>
      <c r="AU114" s="6" t="s">
        <v>1620</v>
      </c>
      <c r="AV114" s="6" t="s">
        <v>49</v>
      </c>
      <c r="AW114" s="6" t="s">
        <v>49</v>
      </c>
      <c r="AX114" s="6" t="s">
        <v>1945</v>
      </c>
      <c r="AY114" s="6" t="s">
        <v>2107</v>
      </c>
      <c r="AZ114" s="6" t="s">
        <v>2220</v>
      </c>
      <c r="BA114" s="6" t="s">
        <v>49</v>
      </c>
      <c r="BB114" s="24">
        <v>6</v>
      </c>
      <c r="BC114" s="26"/>
      <c r="BD114" s="26" t="s">
        <v>2277</v>
      </c>
      <c r="BE114" s="26"/>
      <c r="BF114" s="26"/>
      <c r="BG114" s="26"/>
      <c r="BH114" s="26"/>
      <c r="BI114" s="26"/>
      <c r="BJ114" s="26"/>
      <c r="BK114" s="26"/>
      <c r="BL114" s="26"/>
      <c r="BM114" s="26"/>
      <c r="BN114" s="26"/>
      <c r="BO114" s="26"/>
      <c r="BP114" s="16">
        <v>46115</v>
      </c>
      <c r="BQ114" s="28" t="str">
        <f>HYPERLINK("https://organic.ams.usda.gov/Integrity//Certificate.aspx?cid=42&amp;nopid=6780000083")</f>
        <v>https://organic.ams.usda.gov/Integrity//Certificate.aspx?cid=42&amp;nopid=6780000083</v>
      </c>
    </row>
    <row r="115" spans="1:69" x14ac:dyDescent="0.3">
      <c r="A115" t="s">
        <v>3</v>
      </c>
      <c r="B115" s="6" t="s">
        <v>6</v>
      </c>
      <c r="C115" s="6" t="s">
        <v>29</v>
      </c>
      <c r="D115" s="6" t="s">
        <v>51</v>
      </c>
      <c r="E115" s="10" t="s">
        <v>184</v>
      </c>
      <c r="F115" s="6" t="s">
        <v>382</v>
      </c>
      <c r="G115" s="6" t="s">
        <v>49</v>
      </c>
      <c r="H115" s="6" t="s">
        <v>593</v>
      </c>
      <c r="I115" s="6" t="s">
        <v>770</v>
      </c>
      <c r="J115" s="6" t="s">
        <v>924</v>
      </c>
      <c r="K115" s="6" t="s">
        <v>994</v>
      </c>
      <c r="L115" s="16">
        <v>37503</v>
      </c>
      <c r="M115" s="16">
        <v>46478</v>
      </c>
      <c r="N115" s="6" t="s">
        <v>994</v>
      </c>
      <c r="O115" s="16">
        <v>37503</v>
      </c>
      <c r="P115" s="6" t="s">
        <v>1046</v>
      </c>
      <c r="Q115" s="6" t="s">
        <v>49</v>
      </c>
      <c r="R115" s="6" t="s">
        <v>49</v>
      </c>
      <c r="S115" s="6" t="s">
        <v>994</v>
      </c>
      <c r="T115" s="16">
        <v>37503</v>
      </c>
      <c r="U115" s="6" t="s">
        <v>1111</v>
      </c>
      <c r="V115" s="6" t="s">
        <v>49</v>
      </c>
      <c r="W115" s="6" t="s">
        <v>49</v>
      </c>
      <c r="X115" s="6" t="s">
        <v>994</v>
      </c>
      <c r="Y115" s="16">
        <v>45593</v>
      </c>
      <c r="Z115" s="6" t="s">
        <v>1123</v>
      </c>
      <c r="AA115" s="6" t="s">
        <v>49</v>
      </c>
      <c r="AB115" s="6" t="s">
        <v>49</v>
      </c>
      <c r="AC115" s="6" t="s">
        <v>994</v>
      </c>
      <c r="AD115" s="16">
        <v>37503</v>
      </c>
      <c r="AE115" s="6" t="s">
        <v>1191</v>
      </c>
      <c r="AF115" s="6" t="s">
        <v>49</v>
      </c>
      <c r="AG115" s="6" t="s">
        <v>49</v>
      </c>
      <c r="AH115" s="6" t="s">
        <v>1396</v>
      </c>
      <c r="AI115" s="6" t="s">
        <v>49</v>
      </c>
      <c r="AJ115" s="6" t="s">
        <v>1528</v>
      </c>
      <c r="AK115" s="6" t="s">
        <v>1549</v>
      </c>
      <c r="AL115" s="6" t="s">
        <v>1572</v>
      </c>
      <c r="AM115" s="6" t="s">
        <v>1625</v>
      </c>
      <c r="AN115" s="6" t="s">
        <v>1692</v>
      </c>
      <c r="AO115" s="6" t="s">
        <v>1713</v>
      </c>
      <c r="AP115" s="6" t="s">
        <v>1748</v>
      </c>
      <c r="AQ115" s="6" t="s">
        <v>49</v>
      </c>
      <c r="AR115" s="6" t="s">
        <v>1795</v>
      </c>
      <c r="AS115" s="6" t="s">
        <v>1549</v>
      </c>
      <c r="AT115" s="6" t="s">
        <v>1572</v>
      </c>
      <c r="AU115" s="6" t="s">
        <v>1837</v>
      </c>
      <c r="AV115" s="6" t="s">
        <v>49</v>
      </c>
      <c r="AW115" s="6" t="s">
        <v>49</v>
      </c>
      <c r="AX115" s="6" t="s">
        <v>1946</v>
      </c>
      <c r="AY115" s="6" t="s">
        <v>2108</v>
      </c>
      <c r="AZ115" s="6" t="s">
        <v>2221</v>
      </c>
      <c r="BA115" s="6" t="s">
        <v>49</v>
      </c>
      <c r="BB115" s="24">
        <v>159</v>
      </c>
      <c r="BC115" s="26"/>
      <c r="BD115" s="26"/>
      <c r="BE115" s="26"/>
      <c r="BF115" s="26"/>
      <c r="BG115" s="26"/>
      <c r="BH115" s="26"/>
      <c r="BI115" s="26"/>
      <c r="BJ115" s="26"/>
      <c r="BK115" s="26"/>
      <c r="BL115" s="26"/>
      <c r="BM115" s="26"/>
      <c r="BN115" s="26"/>
      <c r="BO115" s="26"/>
      <c r="BP115" s="16">
        <v>46120</v>
      </c>
      <c r="BQ115" s="28" t="str">
        <f>HYPERLINK("https://organic.ams.usda.gov/Integrity//Certificate.aspx?cid=42&amp;nopid=6780000030")</f>
        <v>https://organic.ams.usda.gov/Integrity//Certificate.aspx?cid=42&amp;nopid=6780000030</v>
      </c>
    </row>
    <row r="116" spans="1:69" x14ac:dyDescent="0.3">
      <c r="A116" t="s">
        <v>3</v>
      </c>
      <c r="B116" s="6" t="s">
        <v>21</v>
      </c>
      <c r="C116" s="6" t="s">
        <v>44</v>
      </c>
      <c r="D116" s="6" t="s">
        <v>66</v>
      </c>
      <c r="E116" s="10" t="s">
        <v>185</v>
      </c>
      <c r="F116" s="6" t="s">
        <v>383</v>
      </c>
      <c r="G116" s="6" t="s">
        <v>49</v>
      </c>
      <c r="H116" s="6" t="s">
        <v>594</v>
      </c>
      <c r="I116" s="6" t="s">
        <v>771</v>
      </c>
      <c r="J116" s="6" t="s">
        <v>925</v>
      </c>
      <c r="K116" s="6" t="s">
        <v>994</v>
      </c>
      <c r="L116" s="16">
        <v>43832</v>
      </c>
      <c r="M116" s="16">
        <v>46478</v>
      </c>
      <c r="N116" s="6" t="s">
        <v>994</v>
      </c>
      <c r="O116" s="16">
        <v>43832</v>
      </c>
      <c r="P116" s="6" t="s">
        <v>1014</v>
      </c>
      <c r="Q116" s="6" t="s">
        <v>49</v>
      </c>
      <c r="R116" s="6" t="s">
        <v>1086</v>
      </c>
      <c r="S116" s="6" t="s">
        <v>49</v>
      </c>
      <c r="T116" s="21" t="s">
        <v>49</v>
      </c>
      <c r="U116" s="6" t="s">
        <v>49</v>
      </c>
      <c r="V116" s="6" t="s">
        <v>49</v>
      </c>
      <c r="W116" s="6" t="s">
        <v>49</v>
      </c>
      <c r="X116" s="6" t="s">
        <v>49</v>
      </c>
      <c r="Y116" s="21" t="s">
        <v>49</v>
      </c>
      <c r="Z116" s="6" t="s">
        <v>49</v>
      </c>
      <c r="AA116" s="6" t="s">
        <v>49</v>
      </c>
      <c r="AB116" s="6" t="s">
        <v>49</v>
      </c>
      <c r="AC116" s="6" t="s">
        <v>49</v>
      </c>
      <c r="AD116" s="21" t="s">
        <v>49</v>
      </c>
      <c r="AE116" s="6" t="s">
        <v>49</v>
      </c>
      <c r="AF116" s="6" t="s">
        <v>49</v>
      </c>
      <c r="AG116" s="6" t="s">
        <v>49</v>
      </c>
      <c r="AH116" s="6" t="s">
        <v>1397</v>
      </c>
      <c r="AI116" s="6" t="s">
        <v>49</v>
      </c>
      <c r="AJ116" s="6" t="s">
        <v>1526</v>
      </c>
      <c r="AK116" s="6" t="s">
        <v>1549</v>
      </c>
      <c r="AL116" s="6" t="s">
        <v>1572</v>
      </c>
      <c r="AM116" s="6" t="s">
        <v>1623</v>
      </c>
      <c r="AN116" s="6" t="s">
        <v>1695</v>
      </c>
      <c r="AO116" s="6" t="s">
        <v>1716</v>
      </c>
      <c r="AP116" s="6" t="s">
        <v>1397</v>
      </c>
      <c r="AQ116" s="6" t="s">
        <v>49</v>
      </c>
      <c r="AR116" s="6" t="s">
        <v>1526</v>
      </c>
      <c r="AS116" s="6" t="s">
        <v>1549</v>
      </c>
      <c r="AT116" s="6" t="s">
        <v>1572</v>
      </c>
      <c r="AU116" s="6" t="s">
        <v>1623</v>
      </c>
      <c r="AV116" s="6" t="s">
        <v>49</v>
      </c>
      <c r="AW116" s="6" t="s">
        <v>49</v>
      </c>
      <c r="AX116" s="6" t="s">
        <v>1947</v>
      </c>
      <c r="AY116" s="6" t="s">
        <v>49</v>
      </c>
      <c r="AZ116" s="6" t="s">
        <v>49</v>
      </c>
      <c r="BA116" s="6" t="s">
        <v>49</v>
      </c>
      <c r="BB116" s="24">
        <v>51</v>
      </c>
      <c r="BC116" s="26"/>
      <c r="BD116" s="26"/>
      <c r="BE116" s="26"/>
      <c r="BF116" s="26"/>
      <c r="BG116" s="26"/>
      <c r="BH116" s="26"/>
      <c r="BI116" s="26"/>
      <c r="BJ116" s="26"/>
      <c r="BK116" s="26"/>
      <c r="BL116" s="26"/>
      <c r="BM116" s="26"/>
      <c r="BN116" s="26"/>
      <c r="BO116" s="26"/>
      <c r="BP116" s="16">
        <v>46097</v>
      </c>
      <c r="BQ116" s="28" t="str">
        <f>HYPERLINK("https://organic.ams.usda.gov/Integrity//Certificate.aspx?cid=72&amp;nopid=5877951728")</f>
        <v>https://organic.ams.usda.gov/Integrity//Certificate.aspx?cid=72&amp;nopid=5877951728</v>
      </c>
    </row>
    <row r="117" spans="1:69" x14ac:dyDescent="0.3">
      <c r="A117" t="s">
        <v>3</v>
      </c>
      <c r="B117" s="6" t="s">
        <v>8</v>
      </c>
      <c r="C117" s="6" t="s">
        <v>31</v>
      </c>
      <c r="D117" s="6" t="s">
        <v>53</v>
      </c>
      <c r="E117" s="10" t="s">
        <v>186</v>
      </c>
      <c r="F117" s="6" t="s">
        <v>384</v>
      </c>
      <c r="G117" s="6" t="s">
        <v>49</v>
      </c>
      <c r="H117" s="6" t="s">
        <v>595</v>
      </c>
      <c r="I117" s="6" t="s">
        <v>701</v>
      </c>
      <c r="J117" s="6" t="s">
        <v>868</v>
      </c>
      <c r="K117" s="6" t="s">
        <v>994</v>
      </c>
      <c r="L117" s="16">
        <v>43342</v>
      </c>
      <c r="M117" s="16">
        <v>46402</v>
      </c>
      <c r="N117" s="6" t="s">
        <v>994</v>
      </c>
      <c r="O117" s="16">
        <v>43342</v>
      </c>
      <c r="P117" s="6" t="s">
        <v>1047</v>
      </c>
      <c r="Q117" s="6" t="s">
        <v>49</v>
      </c>
      <c r="R117" s="6" t="s">
        <v>49</v>
      </c>
      <c r="S117" s="6" t="s">
        <v>49</v>
      </c>
      <c r="T117" s="21" t="s">
        <v>49</v>
      </c>
      <c r="U117" s="6" t="s">
        <v>49</v>
      </c>
      <c r="V117" s="6" t="s">
        <v>49</v>
      </c>
      <c r="W117" s="6" t="s">
        <v>49</v>
      </c>
      <c r="X117" s="6" t="s">
        <v>49</v>
      </c>
      <c r="Y117" s="21" t="s">
        <v>49</v>
      </c>
      <c r="Z117" s="6" t="s">
        <v>49</v>
      </c>
      <c r="AA117" s="6" t="s">
        <v>49</v>
      </c>
      <c r="AB117" s="6" t="s">
        <v>49</v>
      </c>
      <c r="AC117" s="6" t="s">
        <v>49</v>
      </c>
      <c r="AD117" s="21" t="s">
        <v>49</v>
      </c>
      <c r="AE117" s="6" t="s">
        <v>49</v>
      </c>
      <c r="AF117" s="6" t="s">
        <v>49</v>
      </c>
      <c r="AG117" s="6" t="s">
        <v>49</v>
      </c>
      <c r="AH117" s="6" t="s">
        <v>1398</v>
      </c>
      <c r="AI117" s="6" t="s">
        <v>49</v>
      </c>
      <c r="AJ117" s="6" t="s">
        <v>1542</v>
      </c>
      <c r="AK117" s="6" t="s">
        <v>1549</v>
      </c>
      <c r="AL117" s="6" t="s">
        <v>1572</v>
      </c>
      <c r="AM117" s="6" t="s">
        <v>1643</v>
      </c>
      <c r="AN117" s="6" t="s">
        <v>574</v>
      </c>
      <c r="AO117" s="6" t="s">
        <v>1711</v>
      </c>
      <c r="AP117" s="6" t="s">
        <v>1398</v>
      </c>
      <c r="AQ117" s="6" t="s">
        <v>49</v>
      </c>
      <c r="AR117" s="6" t="s">
        <v>1542</v>
      </c>
      <c r="AS117" s="6" t="s">
        <v>1549</v>
      </c>
      <c r="AT117" s="6" t="s">
        <v>1572</v>
      </c>
      <c r="AU117" s="6" t="s">
        <v>1643</v>
      </c>
      <c r="AV117" s="6" t="s">
        <v>49</v>
      </c>
      <c r="AW117" s="6" t="s">
        <v>49</v>
      </c>
      <c r="AX117" s="6" t="s">
        <v>1948</v>
      </c>
      <c r="AY117" s="6" t="s">
        <v>49</v>
      </c>
      <c r="AZ117" s="6" t="s">
        <v>49</v>
      </c>
      <c r="BA117" s="6" t="s">
        <v>49</v>
      </c>
      <c r="BB117" s="24">
        <v>178</v>
      </c>
      <c r="BC117" s="26"/>
      <c r="BD117" s="26"/>
      <c r="BE117" s="26"/>
      <c r="BF117" s="26"/>
      <c r="BG117" s="26"/>
      <c r="BH117" s="26"/>
      <c r="BI117" s="26"/>
      <c r="BJ117" s="26"/>
      <c r="BK117" s="26"/>
      <c r="BL117" s="26"/>
      <c r="BM117" s="26"/>
      <c r="BN117" s="26"/>
      <c r="BO117" s="26"/>
      <c r="BP117" s="16">
        <v>46112</v>
      </c>
      <c r="BQ117" s="28" t="str">
        <f>HYPERLINK("https://organic.ams.usda.gov/Integrity//Certificate.aspx?cid=68&amp;nopid=8210004449")</f>
        <v>https://organic.ams.usda.gov/Integrity//Certificate.aspx?cid=68&amp;nopid=8210004449</v>
      </c>
    </row>
    <row r="118" spans="1:69" x14ac:dyDescent="0.3">
      <c r="A118" t="s">
        <v>3</v>
      </c>
      <c r="B118" s="6" t="s">
        <v>6</v>
      </c>
      <c r="C118" s="6" t="s">
        <v>29</v>
      </c>
      <c r="D118" s="6" t="s">
        <v>51</v>
      </c>
      <c r="E118" s="10" t="s">
        <v>187</v>
      </c>
      <c r="F118" s="6" t="s">
        <v>385</v>
      </c>
      <c r="G118" s="6" t="s">
        <v>49</v>
      </c>
      <c r="H118" s="6" t="s">
        <v>596</v>
      </c>
      <c r="I118" s="6" t="s">
        <v>772</v>
      </c>
      <c r="J118" s="6" t="s">
        <v>926</v>
      </c>
      <c r="K118" s="6" t="s">
        <v>994</v>
      </c>
      <c r="L118" s="16">
        <v>42062</v>
      </c>
      <c r="M118" s="16">
        <v>46113</v>
      </c>
      <c r="N118" s="6" t="s">
        <v>994</v>
      </c>
      <c r="O118" s="16">
        <v>42062</v>
      </c>
      <c r="P118" s="6" t="s">
        <v>1048</v>
      </c>
      <c r="Q118" s="6" t="s">
        <v>49</v>
      </c>
      <c r="R118" s="6" t="s">
        <v>49</v>
      </c>
      <c r="S118" s="6" t="s">
        <v>49</v>
      </c>
      <c r="T118" s="21" t="s">
        <v>49</v>
      </c>
      <c r="U118" s="6" t="s">
        <v>49</v>
      </c>
      <c r="V118" s="6" t="s">
        <v>49</v>
      </c>
      <c r="W118" s="6" t="s">
        <v>49</v>
      </c>
      <c r="X118" s="6" t="s">
        <v>49</v>
      </c>
      <c r="Y118" s="21" t="s">
        <v>49</v>
      </c>
      <c r="Z118" s="6" t="s">
        <v>49</v>
      </c>
      <c r="AA118" s="6" t="s">
        <v>49</v>
      </c>
      <c r="AB118" s="6" t="s">
        <v>49</v>
      </c>
      <c r="AC118" s="6" t="s">
        <v>49</v>
      </c>
      <c r="AD118" s="21" t="s">
        <v>49</v>
      </c>
      <c r="AE118" s="6" t="s">
        <v>49</v>
      </c>
      <c r="AF118" s="6" t="s">
        <v>49</v>
      </c>
      <c r="AG118" s="6" t="s">
        <v>49</v>
      </c>
      <c r="AH118" s="6" t="s">
        <v>1399</v>
      </c>
      <c r="AI118" s="6" t="s">
        <v>49</v>
      </c>
      <c r="AJ118" s="6" t="s">
        <v>1543</v>
      </c>
      <c r="AK118" s="6" t="s">
        <v>1549</v>
      </c>
      <c r="AL118" s="6" t="s">
        <v>1572</v>
      </c>
      <c r="AM118" s="6" t="s">
        <v>1644</v>
      </c>
      <c r="AN118" s="6" t="s">
        <v>544</v>
      </c>
      <c r="AO118" s="6" t="s">
        <v>1704</v>
      </c>
      <c r="AP118" s="6" t="s">
        <v>1399</v>
      </c>
      <c r="AQ118" s="6" t="s">
        <v>49</v>
      </c>
      <c r="AR118" s="6" t="s">
        <v>1543</v>
      </c>
      <c r="AS118" s="6" t="s">
        <v>1549</v>
      </c>
      <c r="AT118" s="6" t="s">
        <v>1572</v>
      </c>
      <c r="AU118" s="6" t="s">
        <v>1644</v>
      </c>
      <c r="AV118" s="6" t="s">
        <v>49</v>
      </c>
      <c r="AW118" s="6" t="s">
        <v>49</v>
      </c>
      <c r="AX118" s="6" t="s">
        <v>1949</v>
      </c>
      <c r="AY118" s="6" t="s">
        <v>2109</v>
      </c>
      <c r="AZ118" s="6" t="s">
        <v>2222</v>
      </c>
      <c r="BA118" s="6" t="s">
        <v>49</v>
      </c>
      <c r="BB118" s="24">
        <v>2</v>
      </c>
      <c r="BC118" s="26"/>
      <c r="BD118" s="26" t="s">
        <v>2277</v>
      </c>
      <c r="BE118" s="26"/>
      <c r="BF118" s="26"/>
      <c r="BG118" s="26"/>
      <c r="BH118" s="26"/>
      <c r="BI118" s="26"/>
      <c r="BJ118" s="26"/>
      <c r="BK118" s="26"/>
      <c r="BL118" s="26"/>
      <c r="BM118" s="26"/>
      <c r="BN118" s="26"/>
      <c r="BO118" s="26"/>
      <c r="BP118" s="16">
        <v>46009</v>
      </c>
      <c r="BQ118" s="28" t="str">
        <f>HYPERLINK("https://organic.ams.usda.gov/Integrity//Certificate.aspx?cid=42&amp;nopid=6780000250")</f>
        <v>https://organic.ams.usda.gov/Integrity//Certificate.aspx?cid=42&amp;nopid=6780000250</v>
      </c>
    </row>
    <row r="119" spans="1:69" x14ac:dyDescent="0.3">
      <c r="A119" t="s">
        <v>3</v>
      </c>
      <c r="B119" s="6" t="s">
        <v>6</v>
      </c>
      <c r="C119" s="6" t="s">
        <v>29</v>
      </c>
      <c r="D119" s="6" t="s">
        <v>51</v>
      </c>
      <c r="E119" s="10" t="s">
        <v>188</v>
      </c>
      <c r="F119" s="6" t="s">
        <v>386</v>
      </c>
      <c r="G119" s="6" t="s">
        <v>49</v>
      </c>
      <c r="H119" s="6" t="s">
        <v>597</v>
      </c>
      <c r="I119" s="6" t="s">
        <v>773</v>
      </c>
      <c r="J119" s="6" t="s">
        <v>927</v>
      </c>
      <c r="K119" s="6" t="s">
        <v>994</v>
      </c>
      <c r="L119" s="16">
        <v>43216</v>
      </c>
      <c r="M119" s="16">
        <v>46113</v>
      </c>
      <c r="N119" s="6" t="s">
        <v>994</v>
      </c>
      <c r="O119" s="16">
        <v>43216</v>
      </c>
      <c r="P119" s="6" t="s">
        <v>1049</v>
      </c>
      <c r="Q119" s="6" t="s">
        <v>49</v>
      </c>
      <c r="R119" s="6" t="s">
        <v>49</v>
      </c>
      <c r="S119" s="6" t="s">
        <v>49</v>
      </c>
      <c r="T119" s="21" t="s">
        <v>49</v>
      </c>
      <c r="U119" s="6" t="s">
        <v>49</v>
      </c>
      <c r="V119" s="6" t="s">
        <v>49</v>
      </c>
      <c r="W119" s="6" t="s">
        <v>49</v>
      </c>
      <c r="X119" s="6" t="s">
        <v>49</v>
      </c>
      <c r="Y119" s="21" t="s">
        <v>49</v>
      </c>
      <c r="Z119" s="6" t="s">
        <v>49</v>
      </c>
      <c r="AA119" s="6" t="s">
        <v>49</v>
      </c>
      <c r="AB119" s="6" t="s">
        <v>49</v>
      </c>
      <c r="AC119" s="6" t="s">
        <v>49</v>
      </c>
      <c r="AD119" s="21" t="s">
        <v>49</v>
      </c>
      <c r="AE119" s="6" t="s">
        <v>49</v>
      </c>
      <c r="AF119" s="6" t="s">
        <v>49</v>
      </c>
      <c r="AG119" s="6" t="s">
        <v>49</v>
      </c>
      <c r="AH119" s="6" t="s">
        <v>1400</v>
      </c>
      <c r="AI119" s="6" t="s">
        <v>49</v>
      </c>
      <c r="AJ119" s="6" t="s">
        <v>1544</v>
      </c>
      <c r="AK119" s="6" t="s">
        <v>1549</v>
      </c>
      <c r="AL119" s="6" t="s">
        <v>1572</v>
      </c>
      <c r="AM119" s="6" t="s">
        <v>1645</v>
      </c>
      <c r="AN119" s="6" t="s">
        <v>544</v>
      </c>
      <c r="AO119" s="6" t="s">
        <v>1704</v>
      </c>
      <c r="AP119" s="6" t="s">
        <v>1400</v>
      </c>
      <c r="AQ119" s="6" t="s">
        <v>49</v>
      </c>
      <c r="AR119" s="6" t="s">
        <v>1544</v>
      </c>
      <c r="AS119" s="6" t="s">
        <v>1549</v>
      </c>
      <c r="AT119" s="6" t="s">
        <v>1572</v>
      </c>
      <c r="AU119" s="6" t="s">
        <v>1645</v>
      </c>
      <c r="AV119" s="6" t="s">
        <v>49</v>
      </c>
      <c r="AW119" s="6" t="s">
        <v>49</v>
      </c>
      <c r="AX119" s="6" t="s">
        <v>1950</v>
      </c>
      <c r="AY119" s="6" t="s">
        <v>2110</v>
      </c>
      <c r="AZ119" s="6" t="s">
        <v>2223</v>
      </c>
      <c r="BA119" s="6" t="s">
        <v>49</v>
      </c>
      <c r="BB119" s="24">
        <v>78</v>
      </c>
      <c r="BC119" s="26"/>
      <c r="BD119" s="26" t="s">
        <v>2277</v>
      </c>
      <c r="BE119" s="26" t="s">
        <v>2277</v>
      </c>
      <c r="BF119" s="26"/>
      <c r="BG119" s="26"/>
      <c r="BH119" s="26"/>
      <c r="BI119" s="26"/>
      <c r="BJ119" s="26"/>
      <c r="BK119" s="26"/>
      <c r="BL119" s="26"/>
      <c r="BM119" s="26"/>
      <c r="BN119" s="26"/>
      <c r="BO119" s="26"/>
      <c r="BP119" s="16">
        <v>45902</v>
      </c>
      <c r="BQ119" s="28" t="str">
        <f>HYPERLINK("https://organic.ams.usda.gov/Integrity//Certificate.aspx?cid=42&amp;nopid=6780000006")</f>
        <v>https://organic.ams.usda.gov/Integrity//Certificate.aspx?cid=42&amp;nopid=6780000006</v>
      </c>
    </row>
    <row r="120" spans="1:69" x14ac:dyDescent="0.3">
      <c r="A120" t="s">
        <v>3</v>
      </c>
      <c r="B120" s="6" t="s">
        <v>20</v>
      </c>
      <c r="C120" s="6" t="s">
        <v>43</v>
      </c>
      <c r="D120" s="6" t="s">
        <v>65</v>
      </c>
      <c r="E120" s="10" t="s">
        <v>189</v>
      </c>
      <c r="F120" s="6" t="s">
        <v>387</v>
      </c>
      <c r="G120" s="6" t="s">
        <v>49</v>
      </c>
      <c r="H120" s="6" t="s">
        <v>189</v>
      </c>
      <c r="I120" s="6" t="s">
        <v>774</v>
      </c>
      <c r="J120" s="6" t="s">
        <v>928</v>
      </c>
      <c r="K120" s="6" t="s">
        <v>994</v>
      </c>
      <c r="L120" s="16">
        <v>44637</v>
      </c>
      <c r="M120" s="16">
        <v>46054</v>
      </c>
      <c r="N120" s="6" t="s">
        <v>49</v>
      </c>
      <c r="O120" s="21" t="s">
        <v>49</v>
      </c>
      <c r="P120" s="6" t="s">
        <v>49</v>
      </c>
      <c r="Q120" s="6" t="s">
        <v>49</v>
      </c>
      <c r="R120" s="6" t="s">
        <v>49</v>
      </c>
      <c r="S120" s="6" t="s">
        <v>49</v>
      </c>
      <c r="T120" s="21" t="s">
        <v>49</v>
      </c>
      <c r="U120" s="6" t="s">
        <v>49</v>
      </c>
      <c r="V120" s="6" t="s">
        <v>49</v>
      </c>
      <c r="W120" s="6" t="s">
        <v>49</v>
      </c>
      <c r="X120" s="6" t="s">
        <v>49</v>
      </c>
      <c r="Y120" s="21" t="s">
        <v>49</v>
      </c>
      <c r="Z120" s="6" t="s">
        <v>49</v>
      </c>
      <c r="AA120" s="6" t="s">
        <v>49</v>
      </c>
      <c r="AB120" s="6" t="s">
        <v>49</v>
      </c>
      <c r="AC120" s="6" t="s">
        <v>994</v>
      </c>
      <c r="AD120" s="16">
        <v>44637</v>
      </c>
      <c r="AE120" s="6" t="s">
        <v>1192</v>
      </c>
      <c r="AF120" s="6" t="s">
        <v>49</v>
      </c>
      <c r="AG120" s="6" t="s">
        <v>387</v>
      </c>
      <c r="AH120" s="6" t="s">
        <v>1401</v>
      </c>
      <c r="AI120" s="6" t="s">
        <v>49</v>
      </c>
      <c r="AJ120" s="6" t="s">
        <v>1539</v>
      </c>
      <c r="AK120" s="6" t="s">
        <v>1549</v>
      </c>
      <c r="AL120" s="6" t="s">
        <v>1572</v>
      </c>
      <c r="AM120" s="6" t="s">
        <v>1646</v>
      </c>
      <c r="AN120" s="6" t="s">
        <v>1692</v>
      </c>
      <c r="AO120" s="6" t="s">
        <v>1713</v>
      </c>
      <c r="AP120" s="6" t="s">
        <v>1401</v>
      </c>
      <c r="AQ120" s="6" t="s">
        <v>49</v>
      </c>
      <c r="AR120" s="6" t="s">
        <v>1539</v>
      </c>
      <c r="AS120" s="6" t="s">
        <v>1549</v>
      </c>
      <c r="AT120" s="6" t="s">
        <v>1572</v>
      </c>
      <c r="AU120" s="6" t="s">
        <v>1646</v>
      </c>
      <c r="AV120" s="6" t="s">
        <v>49</v>
      </c>
      <c r="AW120" s="6" t="s">
        <v>49</v>
      </c>
      <c r="AX120" s="6" t="s">
        <v>1951</v>
      </c>
      <c r="AY120" s="6" t="s">
        <v>2111</v>
      </c>
      <c r="AZ120" s="6" t="s">
        <v>2224</v>
      </c>
      <c r="BA120" s="6" t="s">
        <v>49</v>
      </c>
      <c r="BB120" s="6" t="s">
        <v>49</v>
      </c>
      <c r="BC120" s="26"/>
      <c r="BD120" s="26"/>
      <c r="BE120" s="26"/>
      <c r="BF120" s="26"/>
      <c r="BG120" s="26"/>
      <c r="BH120" s="26"/>
      <c r="BI120" s="26"/>
      <c r="BJ120" s="26"/>
      <c r="BK120" s="26"/>
      <c r="BL120" s="26"/>
      <c r="BM120" s="26"/>
      <c r="BN120" s="26"/>
      <c r="BO120" s="26"/>
      <c r="BP120" s="16">
        <v>46006</v>
      </c>
      <c r="BQ120" s="28" t="str">
        <f>HYPERLINK("https://organic.ams.usda.gov/Integrity//Certificate.aspx?cid=8&amp;nopid=2202202800")</f>
        <v>https://organic.ams.usda.gov/Integrity//Certificate.aspx?cid=8&amp;nopid=2202202800</v>
      </c>
    </row>
    <row r="121" spans="1:69" x14ac:dyDescent="0.3">
      <c r="A121" t="s">
        <v>3</v>
      </c>
      <c r="B121" s="6" t="s">
        <v>11</v>
      </c>
      <c r="C121" s="6" t="s">
        <v>34</v>
      </c>
      <c r="D121" s="6" t="s">
        <v>56</v>
      </c>
      <c r="E121" s="10" t="s">
        <v>190</v>
      </c>
      <c r="F121" s="6" t="s">
        <v>388</v>
      </c>
      <c r="G121" s="6" t="s">
        <v>49</v>
      </c>
      <c r="H121" s="6" t="s">
        <v>598</v>
      </c>
      <c r="I121" s="6" t="s">
        <v>775</v>
      </c>
      <c r="J121" s="6" t="s">
        <v>929</v>
      </c>
      <c r="K121" s="6" t="s">
        <v>994</v>
      </c>
      <c r="L121" s="16">
        <v>45512</v>
      </c>
      <c r="M121" s="16">
        <v>46388</v>
      </c>
      <c r="N121" s="6" t="s">
        <v>49</v>
      </c>
      <c r="O121" s="21" t="s">
        <v>49</v>
      </c>
      <c r="P121" s="6" t="s">
        <v>49</v>
      </c>
      <c r="Q121" s="6" t="s">
        <v>49</v>
      </c>
      <c r="R121" s="6" t="s">
        <v>49</v>
      </c>
      <c r="S121" s="6" t="s">
        <v>49</v>
      </c>
      <c r="T121" s="21" t="s">
        <v>49</v>
      </c>
      <c r="U121" s="6" t="s">
        <v>49</v>
      </c>
      <c r="V121" s="6" t="s">
        <v>49</v>
      </c>
      <c r="W121" s="6" t="s">
        <v>49</v>
      </c>
      <c r="X121" s="6" t="s">
        <v>49</v>
      </c>
      <c r="Y121" s="21" t="s">
        <v>49</v>
      </c>
      <c r="Z121" s="6" t="s">
        <v>49</v>
      </c>
      <c r="AA121" s="6" t="s">
        <v>49</v>
      </c>
      <c r="AB121" s="6" t="s">
        <v>49</v>
      </c>
      <c r="AC121" s="6" t="s">
        <v>994</v>
      </c>
      <c r="AD121" s="16">
        <v>45512</v>
      </c>
      <c r="AE121" s="6" t="s">
        <v>1193</v>
      </c>
      <c r="AF121" s="6" t="s">
        <v>49</v>
      </c>
      <c r="AG121" s="6" t="s">
        <v>49</v>
      </c>
      <c r="AH121" s="6" t="s">
        <v>1402</v>
      </c>
      <c r="AI121" s="6" t="s">
        <v>49</v>
      </c>
      <c r="AJ121" s="6" t="s">
        <v>1486</v>
      </c>
      <c r="AK121" s="6" t="s">
        <v>1549</v>
      </c>
      <c r="AL121" s="6" t="s">
        <v>1572</v>
      </c>
      <c r="AM121" s="6" t="s">
        <v>1647</v>
      </c>
      <c r="AN121" s="6" t="s">
        <v>49</v>
      </c>
      <c r="AO121" s="6" t="s">
        <v>49</v>
      </c>
      <c r="AP121" s="6" t="s">
        <v>1402</v>
      </c>
      <c r="AQ121" s="6" t="s">
        <v>49</v>
      </c>
      <c r="AR121" s="6" t="s">
        <v>1486</v>
      </c>
      <c r="AS121" s="6" t="s">
        <v>1549</v>
      </c>
      <c r="AT121" s="6" t="s">
        <v>1572</v>
      </c>
      <c r="AU121" s="6" t="s">
        <v>1647</v>
      </c>
      <c r="AV121" s="6" t="s">
        <v>49</v>
      </c>
      <c r="AW121" s="6" t="s">
        <v>49</v>
      </c>
      <c r="AX121" s="6" t="s">
        <v>1952</v>
      </c>
      <c r="AY121" s="6" t="s">
        <v>2112</v>
      </c>
      <c r="AZ121" s="6" t="s">
        <v>2225</v>
      </c>
      <c r="BA121" s="6" t="s">
        <v>49</v>
      </c>
      <c r="BB121" s="6" t="s">
        <v>49</v>
      </c>
      <c r="BC121" s="26"/>
      <c r="BD121" s="26"/>
      <c r="BE121" s="26"/>
      <c r="BF121" s="26"/>
      <c r="BG121" s="26"/>
      <c r="BH121" s="26"/>
      <c r="BI121" s="26"/>
      <c r="BJ121" s="26"/>
      <c r="BK121" s="26"/>
      <c r="BL121" s="26"/>
      <c r="BM121" s="26"/>
      <c r="BN121" s="26"/>
      <c r="BO121" s="26"/>
      <c r="BP121" s="16">
        <v>46029</v>
      </c>
      <c r="BQ121" s="28" t="str">
        <f>HYPERLINK("https://organic.ams.usda.gov/Integrity//Certificate.aspx?cid=15&amp;nopid=5561008507")</f>
        <v>https://organic.ams.usda.gov/Integrity//Certificate.aspx?cid=15&amp;nopid=5561008507</v>
      </c>
    </row>
    <row r="122" spans="1:69" x14ac:dyDescent="0.3">
      <c r="A122" t="s">
        <v>3</v>
      </c>
      <c r="B122" s="6" t="s">
        <v>9</v>
      </c>
      <c r="C122" s="6" t="s">
        <v>32</v>
      </c>
      <c r="D122" s="6" t="s">
        <v>54</v>
      </c>
      <c r="E122" s="10" t="s">
        <v>191</v>
      </c>
      <c r="F122" s="6" t="s">
        <v>389</v>
      </c>
      <c r="G122" s="6" t="s">
        <v>49</v>
      </c>
      <c r="H122" s="6" t="s">
        <v>599</v>
      </c>
      <c r="I122" s="6" t="s">
        <v>776</v>
      </c>
      <c r="J122" s="6" t="s">
        <v>930</v>
      </c>
      <c r="K122" s="6" t="s">
        <v>994</v>
      </c>
      <c r="L122" s="16">
        <v>42038</v>
      </c>
      <c r="M122" s="16">
        <v>46246</v>
      </c>
      <c r="N122" s="6" t="s">
        <v>49</v>
      </c>
      <c r="O122" s="21" t="s">
        <v>49</v>
      </c>
      <c r="P122" s="6" t="s">
        <v>49</v>
      </c>
      <c r="Q122" s="6" t="s">
        <v>49</v>
      </c>
      <c r="R122" s="6" t="s">
        <v>49</v>
      </c>
      <c r="S122" s="6" t="s">
        <v>49</v>
      </c>
      <c r="T122" s="21" t="s">
        <v>49</v>
      </c>
      <c r="U122" s="6" t="s">
        <v>49</v>
      </c>
      <c r="V122" s="6" t="s">
        <v>49</v>
      </c>
      <c r="W122" s="6" t="s">
        <v>49</v>
      </c>
      <c r="X122" s="6" t="s">
        <v>49</v>
      </c>
      <c r="Y122" s="21" t="s">
        <v>49</v>
      </c>
      <c r="Z122" s="6" t="s">
        <v>49</v>
      </c>
      <c r="AA122" s="6" t="s">
        <v>49</v>
      </c>
      <c r="AB122" s="6" t="s">
        <v>49</v>
      </c>
      <c r="AC122" s="6" t="s">
        <v>994</v>
      </c>
      <c r="AD122" s="16">
        <v>42038</v>
      </c>
      <c r="AE122" s="6" t="s">
        <v>1194</v>
      </c>
      <c r="AF122" s="6" t="s">
        <v>49</v>
      </c>
      <c r="AG122" s="6" t="s">
        <v>1268</v>
      </c>
      <c r="AH122" s="6" t="s">
        <v>1403</v>
      </c>
      <c r="AI122" s="6" t="s">
        <v>49</v>
      </c>
      <c r="AJ122" s="6" t="s">
        <v>1488</v>
      </c>
      <c r="AK122" s="6" t="s">
        <v>1549</v>
      </c>
      <c r="AL122" s="6" t="s">
        <v>1572</v>
      </c>
      <c r="AM122" s="6" t="s">
        <v>1577</v>
      </c>
      <c r="AN122" s="6" t="s">
        <v>1691</v>
      </c>
      <c r="AO122" s="6" t="s">
        <v>1712</v>
      </c>
      <c r="AP122" s="6" t="s">
        <v>1403</v>
      </c>
      <c r="AQ122" s="6" t="s">
        <v>49</v>
      </c>
      <c r="AR122" s="6" t="s">
        <v>1488</v>
      </c>
      <c r="AS122" s="6" t="s">
        <v>1549</v>
      </c>
      <c r="AT122" s="6" t="s">
        <v>1572</v>
      </c>
      <c r="AU122" s="6" t="s">
        <v>1577</v>
      </c>
      <c r="AV122" s="6" t="s">
        <v>49</v>
      </c>
      <c r="AW122" s="6" t="s">
        <v>49</v>
      </c>
      <c r="AX122" s="6" t="s">
        <v>1953</v>
      </c>
      <c r="AY122" s="6" t="s">
        <v>2113</v>
      </c>
      <c r="AZ122" s="6" t="s">
        <v>49</v>
      </c>
      <c r="BA122" s="6" t="s">
        <v>49</v>
      </c>
      <c r="BB122" s="6" t="s">
        <v>49</v>
      </c>
      <c r="BC122" s="26"/>
      <c r="BD122" s="26"/>
      <c r="BE122" s="26"/>
      <c r="BF122" s="26"/>
      <c r="BG122" s="26" t="s">
        <v>2277</v>
      </c>
      <c r="BH122" s="26"/>
      <c r="BI122" s="26"/>
      <c r="BJ122" s="26"/>
      <c r="BK122" s="26"/>
      <c r="BL122" s="26"/>
      <c r="BM122" s="26"/>
      <c r="BN122" s="26"/>
      <c r="BO122" s="26"/>
      <c r="BP122" s="16">
        <v>46153</v>
      </c>
      <c r="BQ122" s="28" t="str">
        <f>HYPERLINK("https://organic.ams.usda.gov/Integrity//Certificate.aspx?cid=71&amp;nopid=5520235102")</f>
        <v>https://organic.ams.usda.gov/Integrity//Certificate.aspx?cid=71&amp;nopid=5520235102</v>
      </c>
    </row>
    <row r="123" spans="1:69" x14ac:dyDescent="0.3">
      <c r="A123" t="s">
        <v>3</v>
      </c>
      <c r="B123" s="6" t="s">
        <v>20</v>
      </c>
      <c r="C123" s="6" t="s">
        <v>43</v>
      </c>
      <c r="D123" s="6" t="s">
        <v>65</v>
      </c>
      <c r="E123" s="10" t="s">
        <v>192</v>
      </c>
      <c r="F123" s="6" t="s">
        <v>390</v>
      </c>
      <c r="G123" s="6" t="s">
        <v>49</v>
      </c>
      <c r="H123" s="6" t="s">
        <v>192</v>
      </c>
      <c r="I123" s="6" t="s">
        <v>777</v>
      </c>
      <c r="J123" s="6" t="s">
        <v>931</v>
      </c>
      <c r="K123" s="6" t="s">
        <v>994</v>
      </c>
      <c r="L123" s="16">
        <v>44826</v>
      </c>
      <c r="M123" s="16">
        <v>46461</v>
      </c>
      <c r="N123" s="6" t="s">
        <v>49</v>
      </c>
      <c r="O123" s="21" t="s">
        <v>49</v>
      </c>
      <c r="P123" s="6" t="s">
        <v>49</v>
      </c>
      <c r="Q123" s="6" t="s">
        <v>49</v>
      </c>
      <c r="R123" s="6" t="s">
        <v>49</v>
      </c>
      <c r="S123" s="6" t="s">
        <v>49</v>
      </c>
      <c r="T123" s="21" t="s">
        <v>49</v>
      </c>
      <c r="U123" s="6" t="s">
        <v>49</v>
      </c>
      <c r="V123" s="6" t="s">
        <v>49</v>
      </c>
      <c r="W123" s="6" t="s">
        <v>49</v>
      </c>
      <c r="X123" s="6" t="s">
        <v>49</v>
      </c>
      <c r="Y123" s="21" t="s">
        <v>49</v>
      </c>
      <c r="Z123" s="6" t="s">
        <v>49</v>
      </c>
      <c r="AA123" s="6" t="s">
        <v>49</v>
      </c>
      <c r="AB123" s="6" t="s">
        <v>49</v>
      </c>
      <c r="AC123" s="6" t="s">
        <v>994</v>
      </c>
      <c r="AD123" s="16">
        <v>44826</v>
      </c>
      <c r="AE123" s="6" t="s">
        <v>1192</v>
      </c>
      <c r="AF123" s="6" t="s">
        <v>49</v>
      </c>
      <c r="AG123" s="6" t="s">
        <v>49</v>
      </c>
      <c r="AH123" s="6" t="s">
        <v>1404</v>
      </c>
      <c r="AI123" s="6" t="s">
        <v>49</v>
      </c>
      <c r="AJ123" s="6" t="s">
        <v>1545</v>
      </c>
      <c r="AK123" s="6" t="s">
        <v>1549</v>
      </c>
      <c r="AL123" s="6" t="s">
        <v>1572</v>
      </c>
      <c r="AM123" s="6" t="s">
        <v>1616</v>
      </c>
      <c r="AN123" s="6" t="s">
        <v>1686</v>
      </c>
      <c r="AO123" s="6" t="s">
        <v>1705</v>
      </c>
      <c r="AP123" s="6" t="s">
        <v>1404</v>
      </c>
      <c r="AQ123" s="6" t="s">
        <v>49</v>
      </c>
      <c r="AR123" s="6" t="s">
        <v>1545</v>
      </c>
      <c r="AS123" s="6" t="s">
        <v>1549</v>
      </c>
      <c r="AT123" s="6" t="s">
        <v>1572</v>
      </c>
      <c r="AU123" s="6" t="s">
        <v>1616</v>
      </c>
      <c r="AV123" s="6" t="s">
        <v>49</v>
      </c>
      <c r="AW123" s="6" t="s">
        <v>49</v>
      </c>
      <c r="AX123" s="6" t="s">
        <v>1954</v>
      </c>
      <c r="AY123" s="6" t="s">
        <v>2114</v>
      </c>
      <c r="AZ123" s="6" t="s">
        <v>2226</v>
      </c>
      <c r="BA123" s="6" t="s">
        <v>49</v>
      </c>
      <c r="BB123" s="6" t="s">
        <v>49</v>
      </c>
      <c r="BC123" s="26"/>
      <c r="BD123" s="26"/>
      <c r="BE123" s="26"/>
      <c r="BF123" s="26"/>
      <c r="BG123" s="26"/>
      <c r="BH123" s="26"/>
      <c r="BI123" s="26"/>
      <c r="BJ123" s="26"/>
      <c r="BK123" s="26"/>
      <c r="BL123" s="26"/>
      <c r="BM123" s="26"/>
      <c r="BN123" s="26"/>
      <c r="BO123" s="26"/>
      <c r="BP123" s="16">
        <v>46066</v>
      </c>
      <c r="BQ123" s="28" t="str">
        <f>HYPERLINK("https://organic.ams.usda.gov/Integrity//Certificate.aspx?cid=8&amp;nopid=2202204600")</f>
        <v>https://organic.ams.usda.gov/Integrity//Certificate.aspx?cid=8&amp;nopid=2202204600</v>
      </c>
    </row>
    <row r="124" spans="1:69" x14ac:dyDescent="0.3">
      <c r="A124" t="s">
        <v>3</v>
      </c>
      <c r="B124" s="6" t="s">
        <v>9</v>
      </c>
      <c r="C124" s="6" t="s">
        <v>32</v>
      </c>
      <c r="D124" s="6" t="s">
        <v>54</v>
      </c>
      <c r="E124" s="10" t="s">
        <v>193</v>
      </c>
      <c r="F124" s="6" t="s">
        <v>391</v>
      </c>
      <c r="G124" s="6" t="s">
        <v>49</v>
      </c>
      <c r="H124" s="6" t="s">
        <v>600</v>
      </c>
      <c r="I124" s="6" t="s">
        <v>687</v>
      </c>
      <c r="J124" s="6" t="s">
        <v>932</v>
      </c>
      <c r="K124" s="6" t="s">
        <v>994</v>
      </c>
      <c r="L124" s="16">
        <v>42452</v>
      </c>
      <c r="M124" s="16">
        <v>46253</v>
      </c>
      <c r="N124" s="6" t="s">
        <v>49</v>
      </c>
      <c r="O124" s="21" t="s">
        <v>49</v>
      </c>
      <c r="P124" s="6" t="s">
        <v>49</v>
      </c>
      <c r="Q124" s="6" t="s">
        <v>49</v>
      </c>
      <c r="R124" s="6" t="s">
        <v>49</v>
      </c>
      <c r="S124" s="6" t="s">
        <v>49</v>
      </c>
      <c r="T124" s="21" t="s">
        <v>49</v>
      </c>
      <c r="U124" s="6" t="s">
        <v>49</v>
      </c>
      <c r="V124" s="6" t="s">
        <v>49</v>
      </c>
      <c r="W124" s="6" t="s">
        <v>49</v>
      </c>
      <c r="X124" s="6" t="s">
        <v>49</v>
      </c>
      <c r="Y124" s="21" t="s">
        <v>49</v>
      </c>
      <c r="Z124" s="6" t="s">
        <v>49</v>
      </c>
      <c r="AA124" s="6" t="s">
        <v>49</v>
      </c>
      <c r="AB124" s="6" t="s">
        <v>49</v>
      </c>
      <c r="AC124" s="6" t="s">
        <v>994</v>
      </c>
      <c r="AD124" s="16">
        <v>42452</v>
      </c>
      <c r="AE124" s="6" t="s">
        <v>1195</v>
      </c>
      <c r="AF124" s="6" t="s">
        <v>49</v>
      </c>
      <c r="AG124" s="6" t="s">
        <v>1269</v>
      </c>
      <c r="AH124" s="6" t="s">
        <v>1405</v>
      </c>
      <c r="AI124" s="6" t="s">
        <v>49</v>
      </c>
      <c r="AJ124" s="6" t="s">
        <v>1519</v>
      </c>
      <c r="AK124" s="6" t="s">
        <v>1549</v>
      </c>
      <c r="AL124" s="6" t="s">
        <v>1572</v>
      </c>
      <c r="AM124" s="6" t="s">
        <v>1613</v>
      </c>
      <c r="AN124" s="6" t="s">
        <v>544</v>
      </c>
      <c r="AO124" s="6" t="s">
        <v>1704</v>
      </c>
      <c r="AP124" s="6" t="s">
        <v>1405</v>
      </c>
      <c r="AQ124" s="6" t="s">
        <v>49</v>
      </c>
      <c r="AR124" s="6" t="s">
        <v>1519</v>
      </c>
      <c r="AS124" s="6" t="s">
        <v>1549</v>
      </c>
      <c r="AT124" s="6" t="s">
        <v>1572</v>
      </c>
      <c r="AU124" s="6" t="s">
        <v>1613</v>
      </c>
      <c r="AV124" s="6" t="s">
        <v>49</v>
      </c>
      <c r="AW124" s="6" t="s">
        <v>49</v>
      </c>
      <c r="AX124" s="6" t="s">
        <v>1955</v>
      </c>
      <c r="AY124" s="6" t="s">
        <v>2115</v>
      </c>
      <c r="AZ124" s="6" t="s">
        <v>2227</v>
      </c>
      <c r="BA124" s="6" t="s">
        <v>49</v>
      </c>
      <c r="BB124" s="6" t="s">
        <v>49</v>
      </c>
      <c r="BC124" s="26"/>
      <c r="BD124" s="26"/>
      <c r="BE124" s="26" t="s">
        <v>2277</v>
      </c>
      <c r="BF124" s="26"/>
      <c r="BG124" s="26"/>
      <c r="BH124" s="26"/>
      <c r="BI124" s="26"/>
      <c r="BJ124" s="26"/>
      <c r="BK124" s="26"/>
      <c r="BL124" s="26"/>
      <c r="BM124" s="26"/>
      <c r="BN124" s="26"/>
      <c r="BO124" s="26"/>
      <c r="BP124" s="16">
        <v>46153</v>
      </c>
      <c r="BQ124" s="28" t="str">
        <f>HYPERLINK("https://organic.ams.usda.gov/Integrity//Certificate.aspx?cid=71&amp;nopid=5520272209")</f>
        <v>https://organic.ams.usda.gov/Integrity//Certificate.aspx?cid=71&amp;nopid=5520272209</v>
      </c>
    </row>
    <row r="125" spans="1:69" x14ac:dyDescent="0.3">
      <c r="A125" t="s">
        <v>3</v>
      </c>
      <c r="B125" s="6" t="s">
        <v>15</v>
      </c>
      <c r="C125" s="6" t="s">
        <v>38</v>
      </c>
      <c r="D125" s="6" t="s">
        <v>60</v>
      </c>
      <c r="E125" s="10" t="s">
        <v>194</v>
      </c>
      <c r="F125" s="6" t="s">
        <v>392</v>
      </c>
      <c r="G125" s="6" t="s">
        <v>49</v>
      </c>
      <c r="H125" s="6" t="s">
        <v>601</v>
      </c>
      <c r="I125" s="6" t="s">
        <v>778</v>
      </c>
      <c r="J125" s="6" t="s">
        <v>933</v>
      </c>
      <c r="K125" s="6" t="s">
        <v>994</v>
      </c>
      <c r="L125" s="16">
        <v>45181</v>
      </c>
      <c r="M125" s="16">
        <v>46388</v>
      </c>
      <c r="N125" s="6" t="s">
        <v>49</v>
      </c>
      <c r="O125" s="21" t="s">
        <v>49</v>
      </c>
      <c r="P125" s="6" t="s">
        <v>49</v>
      </c>
      <c r="Q125" s="6" t="s">
        <v>49</v>
      </c>
      <c r="R125" s="6" t="s">
        <v>49</v>
      </c>
      <c r="S125" s="6" t="s">
        <v>49</v>
      </c>
      <c r="T125" s="21" t="s">
        <v>49</v>
      </c>
      <c r="U125" s="6" t="s">
        <v>49</v>
      </c>
      <c r="V125" s="6" t="s">
        <v>49</v>
      </c>
      <c r="W125" s="6" t="s">
        <v>49</v>
      </c>
      <c r="X125" s="6" t="s">
        <v>49</v>
      </c>
      <c r="Y125" s="21" t="s">
        <v>49</v>
      </c>
      <c r="Z125" s="6" t="s">
        <v>49</v>
      </c>
      <c r="AA125" s="6" t="s">
        <v>49</v>
      </c>
      <c r="AB125" s="6" t="s">
        <v>49</v>
      </c>
      <c r="AC125" s="6" t="s">
        <v>994</v>
      </c>
      <c r="AD125" s="16">
        <v>45181</v>
      </c>
      <c r="AE125" s="6" t="s">
        <v>1196</v>
      </c>
      <c r="AF125" s="6" t="s">
        <v>49</v>
      </c>
      <c r="AG125" s="6" t="s">
        <v>49</v>
      </c>
      <c r="AH125" s="6" t="s">
        <v>49</v>
      </c>
      <c r="AI125" s="6" t="s">
        <v>49</v>
      </c>
      <c r="AJ125" s="6" t="s">
        <v>49</v>
      </c>
      <c r="AK125" s="6" t="s">
        <v>49</v>
      </c>
      <c r="AL125" s="6" t="s">
        <v>49</v>
      </c>
      <c r="AM125" s="6" t="s">
        <v>49</v>
      </c>
      <c r="AN125" s="6" t="s">
        <v>49</v>
      </c>
      <c r="AO125" s="6" t="s">
        <v>49</v>
      </c>
      <c r="AP125" s="6" t="s">
        <v>1749</v>
      </c>
      <c r="AQ125" s="6" t="s">
        <v>49</v>
      </c>
      <c r="AR125" s="6" t="s">
        <v>1488</v>
      </c>
      <c r="AS125" s="6" t="s">
        <v>1549</v>
      </c>
      <c r="AT125" s="6" t="s">
        <v>1572</v>
      </c>
      <c r="AU125" s="6" t="s">
        <v>1653</v>
      </c>
      <c r="AV125" s="6" t="s">
        <v>1691</v>
      </c>
      <c r="AW125" s="6" t="s">
        <v>1712</v>
      </c>
      <c r="AX125" s="6" t="s">
        <v>1956</v>
      </c>
      <c r="AY125" s="6" t="s">
        <v>2116</v>
      </c>
      <c r="AZ125" s="6" t="s">
        <v>49</v>
      </c>
      <c r="BA125" s="6" t="s">
        <v>49</v>
      </c>
      <c r="BB125" s="6" t="s">
        <v>49</v>
      </c>
      <c r="BC125" s="26"/>
      <c r="BD125" s="26"/>
      <c r="BE125" s="26"/>
      <c r="BF125" s="26"/>
      <c r="BG125" s="26"/>
      <c r="BH125" s="26"/>
      <c r="BI125" s="26"/>
      <c r="BJ125" s="26"/>
      <c r="BK125" s="26"/>
      <c r="BL125" s="26"/>
      <c r="BM125" s="26"/>
      <c r="BN125" s="26"/>
      <c r="BO125" s="26"/>
      <c r="BP125" s="16">
        <v>46020</v>
      </c>
      <c r="BQ125" s="28" t="str">
        <f>HYPERLINK("https://organic.ams.usda.gov/Integrity//Certificate.aspx?cid=62&amp;nopid=8150023682")</f>
        <v>https://organic.ams.usda.gov/Integrity//Certificate.aspx?cid=62&amp;nopid=8150023682</v>
      </c>
    </row>
    <row r="126" spans="1:69" x14ac:dyDescent="0.3">
      <c r="A126" t="s">
        <v>3</v>
      </c>
      <c r="B126" s="6" t="s">
        <v>8</v>
      </c>
      <c r="C126" s="6" t="s">
        <v>31</v>
      </c>
      <c r="D126" s="6" t="s">
        <v>53</v>
      </c>
      <c r="E126" s="10" t="s">
        <v>195</v>
      </c>
      <c r="F126" s="6" t="s">
        <v>393</v>
      </c>
      <c r="G126" s="6" t="s">
        <v>49</v>
      </c>
      <c r="H126" s="6" t="s">
        <v>602</v>
      </c>
      <c r="I126" s="6" t="s">
        <v>779</v>
      </c>
      <c r="J126" s="6" t="s">
        <v>934</v>
      </c>
      <c r="K126" s="6" t="s">
        <v>994</v>
      </c>
      <c r="L126" s="16">
        <v>44396</v>
      </c>
      <c r="M126" s="16">
        <v>46402</v>
      </c>
      <c r="N126" s="6" t="s">
        <v>994</v>
      </c>
      <c r="O126" s="16">
        <v>44396</v>
      </c>
      <c r="P126" s="6" t="s">
        <v>1050</v>
      </c>
      <c r="Q126" s="6" t="s">
        <v>49</v>
      </c>
      <c r="R126" s="6" t="s">
        <v>49</v>
      </c>
      <c r="S126" s="6" t="s">
        <v>49</v>
      </c>
      <c r="T126" s="21" t="s">
        <v>49</v>
      </c>
      <c r="U126" s="6" t="s">
        <v>49</v>
      </c>
      <c r="V126" s="6" t="s">
        <v>49</v>
      </c>
      <c r="W126" s="6" t="s">
        <v>49</v>
      </c>
      <c r="X126" s="6" t="s">
        <v>49</v>
      </c>
      <c r="Y126" s="21" t="s">
        <v>49</v>
      </c>
      <c r="Z126" s="6" t="s">
        <v>49</v>
      </c>
      <c r="AA126" s="6" t="s">
        <v>49</v>
      </c>
      <c r="AB126" s="6" t="s">
        <v>49</v>
      </c>
      <c r="AC126" s="6" t="s">
        <v>49</v>
      </c>
      <c r="AD126" s="21" t="s">
        <v>49</v>
      </c>
      <c r="AE126" s="6" t="s">
        <v>49</v>
      </c>
      <c r="AF126" s="6" t="s">
        <v>49</v>
      </c>
      <c r="AG126" s="6" t="s">
        <v>49</v>
      </c>
      <c r="AH126" s="6" t="s">
        <v>1406</v>
      </c>
      <c r="AI126" s="6" t="s">
        <v>49</v>
      </c>
      <c r="AJ126" s="6" t="s">
        <v>1546</v>
      </c>
      <c r="AK126" s="6" t="s">
        <v>1549</v>
      </c>
      <c r="AL126" s="6" t="s">
        <v>1572</v>
      </c>
      <c r="AM126" s="6" t="s">
        <v>1648</v>
      </c>
      <c r="AN126" s="6" t="s">
        <v>1694</v>
      </c>
      <c r="AO126" s="6" t="s">
        <v>1715</v>
      </c>
      <c r="AP126" s="6" t="s">
        <v>1406</v>
      </c>
      <c r="AQ126" s="6" t="s">
        <v>49</v>
      </c>
      <c r="AR126" s="6" t="s">
        <v>1546</v>
      </c>
      <c r="AS126" s="6" t="s">
        <v>1549</v>
      </c>
      <c r="AT126" s="6" t="s">
        <v>1572</v>
      </c>
      <c r="AU126" s="6" t="s">
        <v>1648</v>
      </c>
      <c r="AV126" s="6" t="s">
        <v>49</v>
      </c>
      <c r="AW126" s="6" t="s">
        <v>49</v>
      </c>
      <c r="AX126" s="6" t="s">
        <v>1957</v>
      </c>
      <c r="AY126" s="6" t="s">
        <v>2117</v>
      </c>
      <c r="AZ126" s="6" t="s">
        <v>49</v>
      </c>
      <c r="BA126" s="6" t="s">
        <v>49</v>
      </c>
      <c r="BB126" s="24">
        <v>46</v>
      </c>
      <c r="BC126" s="26"/>
      <c r="BD126" s="26"/>
      <c r="BE126" s="26"/>
      <c r="BF126" s="26"/>
      <c r="BG126" s="26"/>
      <c r="BH126" s="26"/>
      <c r="BI126" s="26"/>
      <c r="BJ126" s="26"/>
      <c r="BK126" s="26"/>
      <c r="BL126" s="26"/>
      <c r="BM126" s="26"/>
      <c r="BN126" s="26"/>
      <c r="BO126" s="26"/>
      <c r="BP126" s="16">
        <v>46142</v>
      </c>
      <c r="BQ126" s="28" t="str">
        <f>HYPERLINK("https://organic.ams.usda.gov/Integrity//Certificate.aspx?cid=68&amp;nopid=8210008139")</f>
        <v>https://organic.ams.usda.gov/Integrity//Certificate.aspx?cid=68&amp;nopid=8210008139</v>
      </c>
    </row>
    <row r="127" spans="1:69" x14ac:dyDescent="0.3">
      <c r="A127" t="s">
        <v>3</v>
      </c>
      <c r="B127" s="6" t="s">
        <v>6</v>
      </c>
      <c r="C127" s="6" t="s">
        <v>29</v>
      </c>
      <c r="D127" s="6" t="s">
        <v>51</v>
      </c>
      <c r="E127" s="10" t="s">
        <v>196</v>
      </c>
      <c r="F127" s="6" t="s">
        <v>394</v>
      </c>
      <c r="G127" s="6" t="s">
        <v>49</v>
      </c>
      <c r="H127" s="6" t="s">
        <v>603</v>
      </c>
      <c r="I127" s="6" t="s">
        <v>766</v>
      </c>
      <c r="J127" s="6" t="s">
        <v>911</v>
      </c>
      <c r="K127" s="6" t="s">
        <v>994</v>
      </c>
      <c r="L127" s="16">
        <v>39326</v>
      </c>
      <c r="M127" s="16">
        <v>46113</v>
      </c>
      <c r="N127" s="6" t="s">
        <v>994</v>
      </c>
      <c r="O127" s="16">
        <v>39326</v>
      </c>
      <c r="P127" s="6" t="s">
        <v>1006</v>
      </c>
      <c r="Q127" s="6" t="s">
        <v>49</v>
      </c>
      <c r="R127" s="6" t="s">
        <v>49</v>
      </c>
      <c r="S127" s="6" t="s">
        <v>994</v>
      </c>
      <c r="T127" s="16">
        <v>39326</v>
      </c>
      <c r="U127" s="6" t="s">
        <v>1112</v>
      </c>
      <c r="V127" s="6" t="s">
        <v>49</v>
      </c>
      <c r="W127" s="6" t="s">
        <v>49</v>
      </c>
      <c r="X127" s="6" t="s">
        <v>49</v>
      </c>
      <c r="Y127" s="21" t="s">
        <v>49</v>
      </c>
      <c r="Z127" s="6" t="s">
        <v>49</v>
      </c>
      <c r="AA127" s="6" t="s">
        <v>49</v>
      </c>
      <c r="AB127" s="6" t="s">
        <v>49</v>
      </c>
      <c r="AC127" s="6" t="s">
        <v>994</v>
      </c>
      <c r="AD127" s="16">
        <v>39326</v>
      </c>
      <c r="AE127" s="6" t="s">
        <v>1132</v>
      </c>
      <c r="AF127" s="6" t="s">
        <v>49</v>
      </c>
      <c r="AG127" s="6" t="s">
        <v>49</v>
      </c>
      <c r="AH127" s="6" t="s">
        <v>1407</v>
      </c>
      <c r="AI127" s="6" t="s">
        <v>49</v>
      </c>
      <c r="AJ127" s="6" t="s">
        <v>1547</v>
      </c>
      <c r="AK127" s="6" t="s">
        <v>1549</v>
      </c>
      <c r="AL127" s="6" t="s">
        <v>1572</v>
      </c>
      <c r="AM127" s="6" t="s">
        <v>1649</v>
      </c>
      <c r="AN127" s="6" t="s">
        <v>1690</v>
      </c>
      <c r="AO127" s="6" t="s">
        <v>1710</v>
      </c>
      <c r="AP127" s="6" t="s">
        <v>1407</v>
      </c>
      <c r="AQ127" s="6" t="s">
        <v>49</v>
      </c>
      <c r="AR127" s="6" t="s">
        <v>1547</v>
      </c>
      <c r="AS127" s="6" t="s">
        <v>1549</v>
      </c>
      <c r="AT127" s="6" t="s">
        <v>1572</v>
      </c>
      <c r="AU127" s="6" t="s">
        <v>1649</v>
      </c>
      <c r="AV127" s="6" t="s">
        <v>49</v>
      </c>
      <c r="AW127" s="6" t="s">
        <v>49</v>
      </c>
      <c r="AX127" s="6" t="s">
        <v>1958</v>
      </c>
      <c r="AY127" s="6" t="s">
        <v>2118</v>
      </c>
      <c r="AZ127" s="6" t="s">
        <v>49</v>
      </c>
      <c r="BA127" s="6" t="s">
        <v>49</v>
      </c>
      <c r="BB127" s="24">
        <v>350</v>
      </c>
      <c r="BC127" s="26"/>
      <c r="BD127" s="26"/>
      <c r="BE127" s="26"/>
      <c r="BF127" s="26" t="s">
        <v>2277</v>
      </c>
      <c r="BG127" s="26"/>
      <c r="BH127" s="26"/>
      <c r="BI127" s="26"/>
      <c r="BJ127" s="26"/>
      <c r="BK127" s="26"/>
      <c r="BL127" s="26"/>
      <c r="BM127" s="26"/>
      <c r="BN127" s="26"/>
      <c r="BO127" s="26"/>
      <c r="BP127" s="16">
        <v>45750</v>
      </c>
      <c r="BQ127" s="28" t="str">
        <f>HYPERLINK("https://organic.ams.usda.gov/Integrity//Certificate.aspx?cid=42&amp;nopid=6780000150")</f>
        <v>https://organic.ams.usda.gov/Integrity//Certificate.aspx?cid=42&amp;nopid=6780000150</v>
      </c>
    </row>
    <row r="128" spans="1:69" x14ac:dyDescent="0.3">
      <c r="A128" t="s">
        <v>3</v>
      </c>
      <c r="B128" s="6" t="s">
        <v>6</v>
      </c>
      <c r="C128" s="6" t="s">
        <v>29</v>
      </c>
      <c r="D128" s="6" t="s">
        <v>51</v>
      </c>
      <c r="E128" s="10" t="s">
        <v>197</v>
      </c>
      <c r="F128" s="6" t="s">
        <v>395</v>
      </c>
      <c r="G128" s="6" t="s">
        <v>49</v>
      </c>
      <c r="H128" s="6" t="s">
        <v>604</v>
      </c>
      <c r="I128" s="6" t="s">
        <v>780</v>
      </c>
      <c r="J128" s="6" t="s">
        <v>935</v>
      </c>
      <c r="K128" s="6" t="s">
        <v>994</v>
      </c>
      <c r="L128" s="16">
        <v>42865</v>
      </c>
      <c r="M128" s="16">
        <v>46113</v>
      </c>
      <c r="N128" s="6" t="s">
        <v>994</v>
      </c>
      <c r="O128" s="16">
        <v>42865</v>
      </c>
      <c r="P128" s="6" t="s">
        <v>1051</v>
      </c>
      <c r="Q128" s="6" t="s">
        <v>49</v>
      </c>
      <c r="R128" s="6" t="s">
        <v>49</v>
      </c>
      <c r="S128" s="6" t="s">
        <v>49</v>
      </c>
      <c r="T128" s="21" t="s">
        <v>49</v>
      </c>
      <c r="U128" s="6" t="s">
        <v>49</v>
      </c>
      <c r="V128" s="6" t="s">
        <v>49</v>
      </c>
      <c r="W128" s="6" t="s">
        <v>49</v>
      </c>
      <c r="X128" s="6" t="s">
        <v>49</v>
      </c>
      <c r="Y128" s="21" t="s">
        <v>49</v>
      </c>
      <c r="Z128" s="6" t="s">
        <v>49</v>
      </c>
      <c r="AA128" s="6" t="s">
        <v>49</v>
      </c>
      <c r="AB128" s="6" t="s">
        <v>49</v>
      </c>
      <c r="AC128" s="6" t="s">
        <v>49</v>
      </c>
      <c r="AD128" s="21" t="s">
        <v>49</v>
      </c>
      <c r="AE128" s="6" t="s">
        <v>49</v>
      </c>
      <c r="AF128" s="6" t="s">
        <v>49</v>
      </c>
      <c r="AG128" s="6" t="s">
        <v>49</v>
      </c>
      <c r="AH128" s="6" t="s">
        <v>1408</v>
      </c>
      <c r="AI128" s="6" t="s">
        <v>49</v>
      </c>
      <c r="AJ128" s="6" t="s">
        <v>1548</v>
      </c>
      <c r="AK128" s="6" t="s">
        <v>1549</v>
      </c>
      <c r="AL128" s="6" t="s">
        <v>1572</v>
      </c>
      <c r="AM128" s="6" t="s">
        <v>1650</v>
      </c>
      <c r="AN128" s="6" t="s">
        <v>544</v>
      </c>
      <c r="AO128" s="6" t="s">
        <v>1704</v>
      </c>
      <c r="AP128" s="6" t="s">
        <v>1408</v>
      </c>
      <c r="AQ128" s="6" t="s">
        <v>49</v>
      </c>
      <c r="AR128" s="6" t="s">
        <v>1548</v>
      </c>
      <c r="AS128" s="6" t="s">
        <v>1549</v>
      </c>
      <c r="AT128" s="6" t="s">
        <v>1572</v>
      </c>
      <c r="AU128" s="6" t="s">
        <v>1650</v>
      </c>
      <c r="AV128" s="6" t="s">
        <v>49</v>
      </c>
      <c r="AW128" s="6" t="s">
        <v>49</v>
      </c>
      <c r="AX128" s="6" t="s">
        <v>1959</v>
      </c>
      <c r="AY128" s="6" t="s">
        <v>2119</v>
      </c>
      <c r="AZ128" s="6" t="s">
        <v>2228</v>
      </c>
      <c r="BA128" s="6" t="s">
        <v>49</v>
      </c>
      <c r="BB128" s="24">
        <v>7</v>
      </c>
      <c r="BC128" s="26"/>
      <c r="BD128" s="26" t="s">
        <v>2277</v>
      </c>
      <c r="BE128" s="26"/>
      <c r="BF128" s="26"/>
      <c r="BG128" s="26"/>
      <c r="BH128" s="26"/>
      <c r="BI128" s="26"/>
      <c r="BJ128" s="26"/>
      <c r="BK128" s="26"/>
      <c r="BL128" s="26"/>
      <c r="BM128" s="26"/>
      <c r="BN128" s="26"/>
      <c r="BO128" s="26"/>
      <c r="BP128" s="16">
        <v>45828</v>
      </c>
      <c r="BQ128" s="28" t="str">
        <f>HYPERLINK("https://organic.ams.usda.gov/Integrity//Certificate.aspx?cid=42&amp;nopid=6780000279")</f>
        <v>https://organic.ams.usda.gov/Integrity//Certificate.aspx?cid=42&amp;nopid=6780000279</v>
      </c>
    </row>
    <row r="129" spans="1:69" x14ac:dyDescent="0.3">
      <c r="A129" t="s">
        <v>3</v>
      </c>
      <c r="B129" s="6" t="s">
        <v>22</v>
      </c>
      <c r="C129" s="6" t="s">
        <v>45</v>
      </c>
      <c r="D129" s="6" t="s">
        <v>67</v>
      </c>
      <c r="E129" s="10" t="s">
        <v>198</v>
      </c>
      <c r="F129" s="6" t="s">
        <v>396</v>
      </c>
      <c r="G129" s="6" t="s">
        <v>49</v>
      </c>
      <c r="H129" s="6" t="s">
        <v>49</v>
      </c>
      <c r="I129" s="6" t="s">
        <v>781</v>
      </c>
      <c r="J129" s="6" t="s">
        <v>936</v>
      </c>
      <c r="K129" s="6" t="s">
        <v>994</v>
      </c>
      <c r="L129" s="16">
        <v>43294</v>
      </c>
      <c r="M129" s="16">
        <v>46227</v>
      </c>
      <c r="N129" s="6" t="s">
        <v>49</v>
      </c>
      <c r="O129" s="21" t="s">
        <v>49</v>
      </c>
      <c r="P129" s="6" t="s">
        <v>49</v>
      </c>
      <c r="Q129" s="6" t="s">
        <v>49</v>
      </c>
      <c r="R129" s="6" t="s">
        <v>49</v>
      </c>
      <c r="S129" s="6" t="s">
        <v>49</v>
      </c>
      <c r="T129" s="21" t="s">
        <v>49</v>
      </c>
      <c r="U129" s="6" t="s">
        <v>49</v>
      </c>
      <c r="V129" s="6" t="s">
        <v>49</v>
      </c>
      <c r="W129" s="6" t="s">
        <v>49</v>
      </c>
      <c r="X129" s="6" t="s">
        <v>49</v>
      </c>
      <c r="Y129" s="21" t="s">
        <v>49</v>
      </c>
      <c r="Z129" s="6" t="s">
        <v>49</v>
      </c>
      <c r="AA129" s="6" t="s">
        <v>49</v>
      </c>
      <c r="AB129" s="6" t="s">
        <v>49</v>
      </c>
      <c r="AC129" s="6" t="s">
        <v>994</v>
      </c>
      <c r="AD129" s="16">
        <v>43294</v>
      </c>
      <c r="AE129" s="6" t="s">
        <v>1197</v>
      </c>
      <c r="AF129" s="6" t="s">
        <v>49</v>
      </c>
      <c r="AG129" s="6" t="s">
        <v>49</v>
      </c>
      <c r="AH129" s="6" t="s">
        <v>1409</v>
      </c>
      <c r="AI129" s="6" t="s">
        <v>49</v>
      </c>
      <c r="AJ129" s="6" t="s">
        <v>1549</v>
      </c>
      <c r="AK129" s="6" t="s">
        <v>1549</v>
      </c>
      <c r="AL129" s="6" t="s">
        <v>1572</v>
      </c>
      <c r="AM129" s="6" t="s">
        <v>1580</v>
      </c>
      <c r="AN129" s="6" t="s">
        <v>514</v>
      </c>
      <c r="AO129" s="6" t="s">
        <v>1699</v>
      </c>
      <c r="AP129" s="6" t="s">
        <v>49</v>
      </c>
      <c r="AQ129" s="6" t="s">
        <v>49</v>
      </c>
      <c r="AR129" s="6" t="s">
        <v>49</v>
      </c>
      <c r="AS129" s="6" t="s">
        <v>49</v>
      </c>
      <c r="AT129" s="6" t="s">
        <v>49</v>
      </c>
      <c r="AU129" s="6" t="s">
        <v>49</v>
      </c>
      <c r="AV129" s="6" t="s">
        <v>49</v>
      </c>
      <c r="AW129" s="6" t="s">
        <v>49</v>
      </c>
      <c r="AX129" s="6" t="s">
        <v>1960</v>
      </c>
      <c r="AY129" s="6" t="s">
        <v>2120</v>
      </c>
      <c r="AZ129" s="6" t="s">
        <v>49</v>
      </c>
      <c r="BA129" s="6" t="s">
        <v>49</v>
      </c>
      <c r="BB129" s="6" t="s">
        <v>49</v>
      </c>
      <c r="BC129" s="26"/>
      <c r="BD129" s="26"/>
      <c r="BE129" s="26"/>
      <c r="BF129" s="26"/>
      <c r="BG129" s="26"/>
      <c r="BH129" s="26" t="s">
        <v>2277</v>
      </c>
      <c r="BI129" s="26"/>
      <c r="BJ129" s="26"/>
      <c r="BK129" s="26"/>
      <c r="BL129" s="26"/>
      <c r="BM129" s="26"/>
      <c r="BN129" s="26" t="s">
        <v>2277</v>
      </c>
      <c r="BO129" s="26"/>
      <c r="BP129" s="16">
        <v>45981</v>
      </c>
      <c r="BQ129" s="28" t="str">
        <f>HYPERLINK("https://organic.ams.usda.gov/Integrity//Certificate.aspx?cid=21&amp;nopid=1780860980")</f>
        <v>https://organic.ams.usda.gov/Integrity//Certificate.aspx?cid=21&amp;nopid=1780860980</v>
      </c>
    </row>
    <row r="130" spans="1:69" x14ac:dyDescent="0.3">
      <c r="A130" t="s">
        <v>3</v>
      </c>
      <c r="B130" s="6" t="s">
        <v>8</v>
      </c>
      <c r="C130" s="6" t="s">
        <v>31</v>
      </c>
      <c r="D130" s="6" t="s">
        <v>53</v>
      </c>
      <c r="E130" s="10" t="s">
        <v>199</v>
      </c>
      <c r="F130" s="6" t="s">
        <v>397</v>
      </c>
      <c r="G130" s="6" t="s">
        <v>49</v>
      </c>
      <c r="H130" s="6" t="s">
        <v>605</v>
      </c>
      <c r="I130" s="6" t="s">
        <v>782</v>
      </c>
      <c r="J130" s="6" t="s">
        <v>892</v>
      </c>
      <c r="K130" s="6" t="s">
        <v>994</v>
      </c>
      <c r="L130" s="16">
        <v>41121</v>
      </c>
      <c r="M130" s="16">
        <v>46402</v>
      </c>
      <c r="N130" s="6" t="s">
        <v>49</v>
      </c>
      <c r="O130" s="21" t="s">
        <v>49</v>
      </c>
      <c r="P130" s="6" t="s">
        <v>49</v>
      </c>
      <c r="Q130" s="6" t="s">
        <v>49</v>
      </c>
      <c r="R130" s="6" t="s">
        <v>49</v>
      </c>
      <c r="S130" s="6" t="s">
        <v>49</v>
      </c>
      <c r="T130" s="21" t="s">
        <v>49</v>
      </c>
      <c r="U130" s="6" t="s">
        <v>49</v>
      </c>
      <c r="V130" s="6" t="s">
        <v>49</v>
      </c>
      <c r="W130" s="6" t="s">
        <v>49</v>
      </c>
      <c r="X130" s="6" t="s">
        <v>49</v>
      </c>
      <c r="Y130" s="21" t="s">
        <v>49</v>
      </c>
      <c r="Z130" s="6" t="s">
        <v>49</v>
      </c>
      <c r="AA130" s="6" t="s">
        <v>49</v>
      </c>
      <c r="AB130" s="6" t="s">
        <v>49</v>
      </c>
      <c r="AC130" s="6" t="s">
        <v>994</v>
      </c>
      <c r="AD130" s="16">
        <v>41121</v>
      </c>
      <c r="AE130" s="6" t="s">
        <v>1198</v>
      </c>
      <c r="AF130" s="6" t="s">
        <v>49</v>
      </c>
      <c r="AG130" s="6" t="s">
        <v>49</v>
      </c>
      <c r="AH130" s="6" t="s">
        <v>1410</v>
      </c>
      <c r="AI130" s="6" t="s">
        <v>49</v>
      </c>
      <c r="AJ130" s="6" t="s">
        <v>1491</v>
      </c>
      <c r="AK130" s="6" t="s">
        <v>1549</v>
      </c>
      <c r="AL130" s="6" t="s">
        <v>1572</v>
      </c>
      <c r="AM130" s="6" t="s">
        <v>1580</v>
      </c>
      <c r="AN130" s="6" t="s">
        <v>514</v>
      </c>
      <c r="AO130" s="6" t="s">
        <v>1699</v>
      </c>
      <c r="AP130" s="6" t="s">
        <v>1410</v>
      </c>
      <c r="AQ130" s="6" t="s">
        <v>49</v>
      </c>
      <c r="AR130" s="6" t="s">
        <v>1491</v>
      </c>
      <c r="AS130" s="6" t="s">
        <v>1549</v>
      </c>
      <c r="AT130" s="6" t="s">
        <v>1572</v>
      </c>
      <c r="AU130" s="6" t="s">
        <v>1580</v>
      </c>
      <c r="AV130" s="6" t="s">
        <v>49</v>
      </c>
      <c r="AW130" s="6" t="s">
        <v>49</v>
      </c>
      <c r="AX130" s="6" t="s">
        <v>1961</v>
      </c>
      <c r="AY130" s="6" t="s">
        <v>2120</v>
      </c>
      <c r="AZ130" s="6" t="s">
        <v>49</v>
      </c>
      <c r="BA130" s="6" t="s">
        <v>49</v>
      </c>
      <c r="BB130" s="6" t="s">
        <v>49</v>
      </c>
      <c r="BC130" s="26"/>
      <c r="BD130" s="26"/>
      <c r="BE130" s="26"/>
      <c r="BF130" s="26"/>
      <c r="BG130" s="26" t="s">
        <v>2277</v>
      </c>
      <c r="BH130" s="26"/>
      <c r="BI130" s="26"/>
      <c r="BJ130" s="26"/>
      <c r="BK130" s="26"/>
      <c r="BL130" s="26"/>
      <c r="BM130" s="26"/>
      <c r="BN130" s="26" t="s">
        <v>2277</v>
      </c>
      <c r="BO130" s="26"/>
      <c r="BP130" s="16">
        <v>46064</v>
      </c>
      <c r="BQ130" s="28" t="str">
        <f>HYPERLINK("https://organic.ams.usda.gov/Integrity//Certificate.aspx?cid=68&amp;nopid=8210003469")</f>
        <v>https://organic.ams.usda.gov/Integrity//Certificate.aspx?cid=68&amp;nopid=8210003469</v>
      </c>
    </row>
    <row r="131" spans="1:69" x14ac:dyDescent="0.3">
      <c r="A131" t="s">
        <v>3</v>
      </c>
      <c r="B131" s="6" t="s">
        <v>9</v>
      </c>
      <c r="C131" s="6" t="s">
        <v>32</v>
      </c>
      <c r="D131" s="6" t="s">
        <v>54</v>
      </c>
      <c r="E131" s="10" t="s">
        <v>200</v>
      </c>
      <c r="F131" s="6" t="s">
        <v>398</v>
      </c>
      <c r="G131" s="6" t="s">
        <v>49</v>
      </c>
      <c r="H131" s="6" t="s">
        <v>606</v>
      </c>
      <c r="I131" s="6" t="s">
        <v>674</v>
      </c>
      <c r="J131" s="6" t="s">
        <v>831</v>
      </c>
      <c r="K131" s="6" t="s">
        <v>994</v>
      </c>
      <c r="L131" s="16">
        <v>42368</v>
      </c>
      <c r="M131" s="16">
        <v>46252</v>
      </c>
      <c r="N131" s="6" t="s">
        <v>49</v>
      </c>
      <c r="O131" s="21" t="s">
        <v>49</v>
      </c>
      <c r="P131" s="6" t="s">
        <v>49</v>
      </c>
      <c r="Q131" s="6" t="s">
        <v>49</v>
      </c>
      <c r="R131" s="6" t="s">
        <v>49</v>
      </c>
      <c r="S131" s="6" t="s">
        <v>49</v>
      </c>
      <c r="T131" s="21" t="s">
        <v>49</v>
      </c>
      <c r="U131" s="6" t="s">
        <v>49</v>
      </c>
      <c r="V131" s="6" t="s">
        <v>49</v>
      </c>
      <c r="W131" s="6" t="s">
        <v>49</v>
      </c>
      <c r="X131" s="6" t="s">
        <v>49</v>
      </c>
      <c r="Y131" s="21" t="s">
        <v>49</v>
      </c>
      <c r="Z131" s="6" t="s">
        <v>49</v>
      </c>
      <c r="AA131" s="6" t="s">
        <v>49</v>
      </c>
      <c r="AB131" s="6" t="s">
        <v>49</v>
      </c>
      <c r="AC131" s="6" t="s">
        <v>994</v>
      </c>
      <c r="AD131" s="16">
        <v>42368</v>
      </c>
      <c r="AE131" s="6" t="s">
        <v>1199</v>
      </c>
      <c r="AF131" s="6" t="s">
        <v>49</v>
      </c>
      <c r="AG131" s="6" t="s">
        <v>1270</v>
      </c>
      <c r="AH131" s="6" t="s">
        <v>1411</v>
      </c>
      <c r="AI131" s="6" t="s">
        <v>49</v>
      </c>
      <c r="AJ131" s="6" t="s">
        <v>1550</v>
      </c>
      <c r="AK131" s="6" t="s">
        <v>1549</v>
      </c>
      <c r="AL131" s="6" t="s">
        <v>1572</v>
      </c>
      <c r="AM131" s="6" t="s">
        <v>1651</v>
      </c>
      <c r="AN131" s="6" t="s">
        <v>1684</v>
      </c>
      <c r="AO131" s="6" t="s">
        <v>1703</v>
      </c>
      <c r="AP131" s="6" t="s">
        <v>1722</v>
      </c>
      <c r="AQ131" s="6" t="s">
        <v>49</v>
      </c>
      <c r="AR131" s="6" t="s">
        <v>1491</v>
      </c>
      <c r="AS131" s="6" t="s">
        <v>1549</v>
      </c>
      <c r="AT131" s="6" t="s">
        <v>1572</v>
      </c>
      <c r="AU131" s="6" t="s">
        <v>1651</v>
      </c>
      <c r="AV131" s="6" t="s">
        <v>49</v>
      </c>
      <c r="AW131" s="6" t="s">
        <v>49</v>
      </c>
      <c r="AX131" s="6" t="s">
        <v>1962</v>
      </c>
      <c r="AY131" s="6" t="s">
        <v>2026</v>
      </c>
      <c r="AZ131" s="6" t="s">
        <v>49</v>
      </c>
      <c r="BA131" s="6" t="s">
        <v>49</v>
      </c>
      <c r="BB131" s="6" t="s">
        <v>49</v>
      </c>
      <c r="BC131" s="26"/>
      <c r="BD131" s="26"/>
      <c r="BE131" s="26"/>
      <c r="BF131" s="26"/>
      <c r="BG131" s="26"/>
      <c r="BH131" s="26"/>
      <c r="BI131" s="26"/>
      <c r="BJ131" s="26"/>
      <c r="BK131" s="26"/>
      <c r="BL131" s="26"/>
      <c r="BM131" s="26"/>
      <c r="BN131" s="26"/>
      <c r="BO131" s="26"/>
      <c r="BP131" s="16">
        <v>46153</v>
      </c>
      <c r="BQ131" s="28" t="str">
        <f>HYPERLINK("https://organic.ams.usda.gov/Integrity//Certificate.aspx?cid=71&amp;nopid=5520265586")</f>
        <v>https://organic.ams.usda.gov/Integrity//Certificate.aspx?cid=71&amp;nopid=5520265586</v>
      </c>
    </row>
    <row r="132" spans="1:69" x14ac:dyDescent="0.3">
      <c r="A132" t="s">
        <v>3</v>
      </c>
      <c r="B132" s="6" t="s">
        <v>9</v>
      </c>
      <c r="C132" s="6" t="s">
        <v>32</v>
      </c>
      <c r="D132" s="6" t="s">
        <v>54</v>
      </c>
      <c r="E132" s="10" t="s">
        <v>201</v>
      </c>
      <c r="F132" s="6" t="s">
        <v>399</v>
      </c>
      <c r="G132" s="6" t="s">
        <v>49</v>
      </c>
      <c r="H132" s="6" t="s">
        <v>607</v>
      </c>
      <c r="I132" s="6" t="s">
        <v>674</v>
      </c>
      <c r="J132" s="6" t="s">
        <v>831</v>
      </c>
      <c r="K132" s="6" t="s">
        <v>994</v>
      </c>
      <c r="L132" s="16">
        <v>43972</v>
      </c>
      <c r="M132" s="16">
        <v>46378</v>
      </c>
      <c r="N132" s="6" t="s">
        <v>49</v>
      </c>
      <c r="O132" s="21" t="s">
        <v>49</v>
      </c>
      <c r="P132" s="6" t="s">
        <v>49</v>
      </c>
      <c r="Q132" s="6" t="s">
        <v>49</v>
      </c>
      <c r="R132" s="6" t="s">
        <v>49</v>
      </c>
      <c r="S132" s="6" t="s">
        <v>49</v>
      </c>
      <c r="T132" s="21" t="s">
        <v>49</v>
      </c>
      <c r="U132" s="6" t="s">
        <v>49</v>
      </c>
      <c r="V132" s="6" t="s">
        <v>49</v>
      </c>
      <c r="W132" s="6" t="s">
        <v>49</v>
      </c>
      <c r="X132" s="6" t="s">
        <v>49</v>
      </c>
      <c r="Y132" s="21" t="s">
        <v>49</v>
      </c>
      <c r="Z132" s="6" t="s">
        <v>49</v>
      </c>
      <c r="AA132" s="6" t="s">
        <v>49</v>
      </c>
      <c r="AB132" s="6" t="s">
        <v>49</v>
      </c>
      <c r="AC132" s="6" t="s">
        <v>994</v>
      </c>
      <c r="AD132" s="16">
        <v>43972</v>
      </c>
      <c r="AE132" s="6" t="s">
        <v>1200</v>
      </c>
      <c r="AF132" s="6" t="s">
        <v>49</v>
      </c>
      <c r="AG132" s="6" t="s">
        <v>1271</v>
      </c>
      <c r="AH132" s="6" t="s">
        <v>1412</v>
      </c>
      <c r="AI132" s="6" t="s">
        <v>49</v>
      </c>
      <c r="AJ132" s="6" t="s">
        <v>1491</v>
      </c>
      <c r="AK132" s="6" t="s">
        <v>1549</v>
      </c>
      <c r="AL132" s="6" t="s">
        <v>1572</v>
      </c>
      <c r="AM132" s="6" t="s">
        <v>1652</v>
      </c>
      <c r="AN132" s="6" t="s">
        <v>514</v>
      </c>
      <c r="AO132" s="6" t="s">
        <v>1699</v>
      </c>
      <c r="AP132" s="6" t="s">
        <v>1722</v>
      </c>
      <c r="AQ132" s="6" t="s">
        <v>49</v>
      </c>
      <c r="AR132" s="6" t="s">
        <v>1491</v>
      </c>
      <c r="AS132" s="6" t="s">
        <v>1549</v>
      </c>
      <c r="AT132" s="6" t="s">
        <v>1572</v>
      </c>
      <c r="AU132" s="6" t="s">
        <v>1651</v>
      </c>
      <c r="AV132" s="6" t="s">
        <v>49</v>
      </c>
      <c r="AW132" s="6" t="s">
        <v>49</v>
      </c>
      <c r="AX132" s="6" t="s">
        <v>1863</v>
      </c>
      <c r="AY132" s="6" t="s">
        <v>2026</v>
      </c>
      <c r="AZ132" s="6" t="s">
        <v>49</v>
      </c>
      <c r="BA132" s="6" t="s">
        <v>49</v>
      </c>
      <c r="BB132" s="6" t="s">
        <v>49</v>
      </c>
      <c r="BC132" s="26"/>
      <c r="BD132" s="26"/>
      <c r="BE132" s="26"/>
      <c r="BF132" s="26"/>
      <c r="BG132" s="26"/>
      <c r="BH132" s="26"/>
      <c r="BI132" s="26"/>
      <c r="BJ132" s="26"/>
      <c r="BK132" s="26"/>
      <c r="BL132" s="26"/>
      <c r="BM132" s="26"/>
      <c r="BN132" s="26"/>
      <c r="BO132" s="26"/>
      <c r="BP132" s="16">
        <v>46153</v>
      </c>
      <c r="BQ132" s="28" t="str">
        <f>HYPERLINK("https://organic.ams.usda.gov/Integrity//Certificate.aspx?cid=71&amp;nopid=5520552691")</f>
        <v>https://organic.ams.usda.gov/Integrity//Certificate.aspx?cid=71&amp;nopid=5520552691</v>
      </c>
    </row>
    <row r="133" spans="1:69" x14ac:dyDescent="0.3">
      <c r="A133" t="s">
        <v>3</v>
      </c>
      <c r="B133" s="6" t="s">
        <v>14</v>
      </c>
      <c r="C133" s="6" t="s">
        <v>37</v>
      </c>
      <c r="D133" s="6" t="s">
        <v>59</v>
      </c>
      <c r="E133" s="10" t="s">
        <v>202</v>
      </c>
      <c r="F133" s="6" t="s">
        <v>400</v>
      </c>
      <c r="G133" s="6" t="s">
        <v>49</v>
      </c>
      <c r="H133" s="6" t="s">
        <v>608</v>
      </c>
      <c r="I133" s="6" t="s">
        <v>783</v>
      </c>
      <c r="J133" s="6" t="s">
        <v>937</v>
      </c>
      <c r="K133" s="6" t="s">
        <v>994</v>
      </c>
      <c r="L133" s="16">
        <v>45132</v>
      </c>
      <c r="M133" s="16">
        <v>46327</v>
      </c>
      <c r="N133" s="6" t="s">
        <v>49</v>
      </c>
      <c r="O133" s="21" t="s">
        <v>49</v>
      </c>
      <c r="P133" s="6" t="s">
        <v>49</v>
      </c>
      <c r="Q133" s="6" t="s">
        <v>49</v>
      </c>
      <c r="R133" s="6" t="s">
        <v>49</v>
      </c>
      <c r="S133" s="6" t="s">
        <v>49</v>
      </c>
      <c r="T133" s="21" t="s">
        <v>49</v>
      </c>
      <c r="U133" s="6" t="s">
        <v>49</v>
      </c>
      <c r="V133" s="6" t="s">
        <v>49</v>
      </c>
      <c r="W133" s="6" t="s">
        <v>49</v>
      </c>
      <c r="X133" s="6" t="s">
        <v>49</v>
      </c>
      <c r="Y133" s="21" t="s">
        <v>49</v>
      </c>
      <c r="Z133" s="6" t="s">
        <v>49</v>
      </c>
      <c r="AA133" s="6" t="s">
        <v>49</v>
      </c>
      <c r="AB133" s="6" t="s">
        <v>49</v>
      </c>
      <c r="AC133" s="6" t="s">
        <v>994</v>
      </c>
      <c r="AD133" s="16">
        <v>45132</v>
      </c>
      <c r="AE133" s="6" t="s">
        <v>1201</v>
      </c>
      <c r="AF133" s="6" t="s">
        <v>49</v>
      </c>
      <c r="AG133" s="6" t="s">
        <v>1272</v>
      </c>
      <c r="AH133" s="6" t="s">
        <v>1413</v>
      </c>
      <c r="AI133" s="6" t="s">
        <v>1480</v>
      </c>
      <c r="AJ133" s="6" t="s">
        <v>1505</v>
      </c>
      <c r="AK133" s="6" t="s">
        <v>1549</v>
      </c>
      <c r="AL133" s="6" t="s">
        <v>1572</v>
      </c>
      <c r="AM133" s="6" t="s">
        <v>1594</v>
      </c>
      <c r="AN133" s="6" t="s">
        <v>1688</v>
      </c>
      <c r="AO133" s="6" t="s">
        <v>1708</v>
      </c>
      <c r="AP133" s="6" t="s">
        <v>1750</v>
      </c>
      <c r="AQ133" s="6" t="s">
        <v>49</v>
      </c>
      <c r="AR133" s="6" t="s">
        <v>1505</v>
      </c>
      <c r="AS133" s="6" t="s">
        <v>1549</v>
      </c>
      <c r="AT133" s="6" t="s">
        <v>1572</v>
      </c>
      <c r="AU133" s="6" t="s">
        <v>1594</v>
      </c>
      <c r="AV133" s="6" t="s">
        <v>49</v>
      </c>
      <c r="AW133" s="6" t="s">
        <v>49</v>
      </c>
      <c r="AX133" s="6" t="s">
        <v>1963</v>
      </c>
      <c r="AY133" s="6" t="s">
        <v>2121</v>
      </c>
      <c r="AZ133" s="6" t="s">
        <v>2229</v>
      </c>
      <c r="BA133" s="6" t="s">
        <v>49</v>
      </c>
      <c r="BB133" s="6" t="s">
        <v>49</v>
      </c>
      <c r="BC133" s="26"/>
      <c r="BD133" s="26"/>
      <c r="BE133" s="26" t="s">
        <v>2277</v>
      </c>
      <c r="BF133" s="26"/>
      <c r="BG133" s="26" t="s">
        <v>2277</v>
      </c>
      <c r="BH133" s="26" t="s">
        <v>2277</v>
      </c>
      <c r="BI133" s="26"/>
      <c r="BJ133" s="26"/>
      <c r="BK133" s="26"/>
      <c r="BL133" s="26"/>
      <c r="BM133" s="26"/>
      <c r="BN133" s="26" t="s">
        <v>2277</v>
      </c>
      <c r="BO133" s="26"/>
      <c r="BP133" s="16">
        <v>46064</v>
      </c>
      <c r="BQ133" s="28" t="str">
        <f>HYPERLINK("https://organic.ams.usda.gov/Integrity//Certificate.aspx?cid=4&amp;nopid=6240725231")</f>
        <v>https://organic.ams.usda.gov/Integrity//Certificate.aspx?cid=4&amp;nopid=6240725231</v>
      </c>
    </row>
    <row r="134" spans="1:69" x14ac:dyDescent="0.3">
      <c r="A134" t="s">
        <v>3</v>
      </c>
      <c r="B134" s="6" t="s">
        <v>9</v>
      </c>
      <c r="C134" s="6" t="s">
        <v>32</v>
      </c>
      <c r="D134" s="6" t="s">
        <v>54</v>
      </c>
      <c r="E134" s="10" t="s">
        <v>203</v>
      </c>
      <c r="F134" s="6" t="s">
        <v>401</v>
      </c>
      <c r="G134" s="6" t="s">
        <v>49</v>
      </c>
      <c r="H134" s="6" t="s">
        <v>609</v>
      </c>
      <c r="I134" s="6" t="s">
        <v>701</v>
      </c>
      <c r="J134" s="6" t="s">
        <v>938</v>
      </c>
      <c r="K134" s="6" t="s">
        <v>994</v>
      </c>
      <c r="L134" s="16">
        <v>38947</v>
      </c>
      <c r="M134" s="16">
        <v>46373</v>
      </c>
      <c r="N134" s="6" t="s">
        <v>49</v>
      </c>
      <c r="O134" s="21" t="s">
        <v>49</v>
      </c>
      <c r="P134" s="6" t="s">
        <v>49</v>
      </c>
      <c r="Q134" s="6" t="s">
        <v>49</v>
      </c>
      <c r="R134" s="6" t="s">
        <v>49</v>
      </c>
      <c r="S134" s="6" t="s">
        <v>49</v>
      </c>
      <c r="T134" s="21" t="s">
        <v>49</v>
      </c>
      <c r="U134" s="6" t="s">
        <v>49</v>
      </c>
      <c r="V134" s="6" t="s">
        <v>49</v>
      </c>
      <c r="W134" s="6" t="s">
        <v>49</v>
      </c>
      <c r="X134" s="6" t="s">
        <v>49</v>
      </c>
      <c r="Y134" s="21" t="s">
        <v>49</v>
      </c>
      <c r="Z134" s="6" t="s">
        <v>49</v>
      </c>
      <c r="AA134" s="6" t="s">
        <v>49</v>
      </c>
      <c r="AB134" s="6" t="s">
        <v>49</v>
      </c>
      <c r="AC134" s="6" t="s">
        <v>994</v>
      </c>
      <c r="AD134" s="16">
        <v>38947</v>
      </c>
      <c r="AE134" s="6" t="s">
        <v>1202</v>
      </c>
      <c r="AF134" s="6" t="s">
        <v>49</v>
      </c>
      <c r="AG134" s="6" t="s">
        <v>1273</v>
      </c>
      <c r="AH134" s="6" t="s">
        <v>1414</v>
      </c>
      <c r="AI134" s="6" t="s">
        <v>49</v>
      </c>
      <c r="AJ134" s="6" t="s">
        <v>1488</v>
      </c>
      <c r="AK134" s="6" t="s">
        <v>1549</v>
      </c>
      <c r="AL134" s="6" t="s">
        <v>1572</v>
      </c>
      <c r="AM134" s="6" t="s">
        <v>1653</v>
      </c>
      <c r="AN134" s="6" t="s">
        <v>49</v>
      </c>
      <c r="AO134" s="6" t="s">
        <v>49</v>
      </c>
      <c r="AP134" s="6" t="s">
        <v>1414</v>
      </c>
      <c r="AQ134" s="6" t="s">
        <v>49</v>
      </c>
      <c r="AR134" s="6" t="s">
        <v>1488</v>
      </c>
      <c r="AS134" s="6" t="s">
        <v>1549</v>
      </c>
      <c r="AT134" s="6" t="s">
        <v>1572</v>
      </c>
      <c r="AU134" s="6" t="s">
        <v>1653</v>
      </c>
      <c r="AV134" s="6" t="s">
        <v>49</v>
      </c>
      <c r="AW134" s="6" t="s">
        <v>49</v>
      </c>
      <c r="AX134" s="6" t="s">
        <v>1964</v>
      </c>
      <c r="AY134" s="6" t="s">
        <v>2122</v>
      </c>
      <c r="AZ134" s="6" t="s">
        <v>49</v>
      </c>
      <c r="BA134" s="6" t="s">
        <v>49</v>
      </c>
      <c r="BB134" s="6" t="s">
        <v>49</v>
      </c>
      <c r="BC134" s="26"/>
      <c r="BD134" s="26"/>
      <c r="BE134" s="26" t="s">
        <v>2277</v>
      </c>
      <c r="BF134" s="26"/>
      <c r="BG134" s="26"/>
      <c r="BH134" s="26"/>
      <c r="BI134" s="26"/>
      <c r="BJ134" s="26"/>
      <c r="BK134" s="26"/>
      <c r="BL134" s="26"/>
      <c r="BM134" s="26"/>
      <c r="BN134" s="26"/>
      <c r="BO134" s="26"/>
      <c r="BP134" s="16">
        <v>46153</v>
      </c>
      <c r="BQ134" s="28" t="str">
        <f>HYPERLINK("https://organic.ams.usda.gov/Integrity//Certificate.aspx?cid=71&amp;nopid=5520031713")</f>
        <v>https://organic.ams.usda.gov/Integrity//Certificate.aspx?cid=71&amp;nopid=5520031713</v>
      </c>
    </row>
    <row r="135" spans="1:69" x14ac:dyDescent="0.3">
      <c r="A135" t="s">
        <v>3</v>
      </c>
      <c r="B135" s="6" t="s">
        <v>6</v>
      </c>
      <c r="C135" s="6" t="s">
        <v>29</v>
      </c>
      <c r="D135" s="6" t="s">
        <v>51</v>
      </c>
      <c r="E135" s="10" t="s">
        <v>204</v>
      </c>
      <c r="F135" s="6" t="s">
        <v>402</v>
      </c>
      <c r="G135" s="6" t="s">
        <v>49</v>
      </c>
      <c r="H135" s="6" t="s">
        <v>610</v>
      </c>
      <c r="I135" s="6" t="s">
        <v>784</v>
      </c>
      <c r="J135" s="6" t="s">
        <v>939</v>
      </c>
      <c r="K135" s="6" t="s">
        <v>994</v>
      </c>
      <c r="L135" s="16">
        <v>42613</v>
      </c>
      <c r="M135" s="16">
        <v>46113</v>
      </c>
      <c r="N135" s="6" t="s">
        <v>994</v>
      </c>
      <c r="O135" s="16">
        <v>42613</v>
      </c>
      <c r="P135" s="6" t="s">
        <v>1052</v>
      </c>
      <c r="Q135" s="6" t="s">
        <v>49</v>
      </c>
      <c r="R135" s="6" t="s">
        <v>49</v>
      </c>
      <c r="S135" s="6" t="s">
        <v>49</v>
      </c>
      <c r="T135" s="21" t="s">
        <v>49</v>
      </c>
      <c r="U135" s="6" t="s">
        <v>49</v>
      </c>
      <c r="V135" s="6" t="s">
        <v>49</v>
      </c>
      <c r="W135" s="6" t="s">
        <v>49</v>
      </c>
      <c r="X135" s="6" t="s">
        <v>49</v>
      </c>
      <c r="Y135" s="21" t="s">
        <v>49</v>
      </c>
      <c r="Z135" s="6" t="s">
        <v>49</v>
      </c>
      <c r="AA135" s="6" t="s">
        <v>49</v>
      </c>
      <c r="AB135" s="6" t="s">
        <v>49</v>
      </c>
      <c r="AC135" s="6" t="s">
        <v>49</v>
      </c>
      <c r="AD135" s="21" t="s">
        <v>49</v>
      </c>
      <c r="AE135" s="6" t="s">
        <v>49</v>
      </c>
      <c r="AF135" s="6" t="s">
        <v>49</v>
      </c>
      <c r="AG135" s="6" t="s">
        <v>49</v>
      </c>
      <c r="AH135" s="6" t="s">
        <v>1415</v>
      </c>
      <c r="AI135" s="6" t="s">
        <v>49</v>
      </c>
      <c r="AJ135" s="6" t="s">
        <v>1551</v>
      </c>
      <c r="AK135" s="6" t="s">
        <v>1549</v>
      </c>
      <c r="AL135" s="6" t="s">
        <v>1572</v>
      </c>
      <c r="AM135" s="6" t="s">
        <v>1654</v>
      </c>
      <c r="AN135" s="6" t="s">
        <v>1683</v>
      </c>
      <c r="AO135" s="6" t="s">
        <v>1702</v>
      </c>
      <c r="AP135" s="6" t="s">
        <v>1415</v>
      </c>
      <c r="AQ135" s="6" t="s">
        <v>49</v>
      </c>
      <c r="AR135" s="6" t="s">
        <v>1551</v>
      </c>
      <c r="AS135" s="6" t="s">
        <v>1549</v>
      </c>
      <c r="AT135" s="6" t="s">
        <v>1572</v>
      </c>
      <c r="AU135" s="6" t="s">
        <v>1654</v>
      </c>
      <c r="AV135" s="6" t="s">
        <v>49</v>
      </c>
      <c r="AW135" s="6" t="s">
        <v>49</v>
      </c>
      <c r="AX135" s="6" t="s">
        <v>1965</v>
      </c>
      <c r="AY135" s="6" t="s">
        <v>2123</v>
      </c>
      <c r="AZ135" s="6" t="s">
        <v>2230</v>
      </c>
      <c r="BA135" s="6" t="s">
        <v>49</v>
      </c>
      <c r="BB135" s="24">
        <v>0</v>
      </c>
      <c r="BC135" s="26"/>
      <c r="BD135" s="26"/>
      <c r="BE135" s="26"/>
      <c r="BF135" s="26"/>
      <c r="BG135" s="26"/>
      <c r="BH135" s="26"/>
      <c r="BI135" s="26"/>
      <c r="BJ135" s="26"/>
      <c r="BK135" s="26"/>
      <c r="BL135" s="26"/>
      <c r="BM135" s="26"/>
      <c r="BN135" s="26"/>
      <c r="BO135" s="26"/>
      <c r="BP135" s="16">
        <v>46028</v>
      </c>
      <c r="BQ135" s="28" t="str">
        <f>HYPERLINK("https://organic.ams.usda.gov/Integrity//Certificate.aspx?cid=42&amp;nopid=6780000271")</f>
        <v>https://organic.ams.usda.gov/Integrity//Certificate.aspx?cid=42&amp;nopid=6780000271</v>
      </c>
    </row>
    <row r="136" spans="1:69" x14ac:dyDescent="0.3">
      <c r="A136" t="s">
        <v>3</v>
      </c>
      <c r="B136" s="6" t="s">
        <v>7</v>
      </c>
      <c r="C136" s="6" t="s">
        <v>30</v>
      </c>
      <c r="D136" s="6" t="s">
        <v>52</v>
      </c>
      <c r="E136" s="10" t="s">
        <v>205</v>
      </c>
      <c r="F136" s="6" t="s">
        <v>403</v>
      </c>
      <c r="G136" s="6" t="s">
        <v>481</v>
      </c>
      <c r="H136" s="6" t="s">
        <v>611</v>
      </c>
      <c r="I136" s="6" t="s">
        <v>719</v>
      </c>
      <c r="J136" s="6" t="s">
        <v>940</v>
      </c>
      <c r="K136" s="6" t="s">
        <v>994</v>
      </c>
      <c r="L136" s="16">
        <v>45608</v>
      </c>
      <c r="M136" s="16">
        <v>46204</v>
      </c>
      <c r="N136" s="6" t="s">
        <v>49</v>
      </c>
      <c r="O136" s="21" t="s">
        <v>49</v>
      </c>
      <c r="P136" s="6" t="s">
        <v>49</v>
      </c>
      <c r="Q136" s="6" t="s">
        <v>49</v>
      </c>
      <c r="R136" s="6" t="s">
        <v>49</v>
      </c>
      <c r="S136" s="6" t="s">
        <v>49</v>
      </c>
      <c r="T136" s="21" t="s">
        <v>49</v>
      </c>
      <c r="U136" s="6" t="s">
        <v>49</v>
      </c>
      <c r="V136" s="6" t="s">
        <v>49</v>
      </c>
      <c r="W136" s="6" t="s">
        <v>49</v>
      </c>
      <c r="X136" s="6" t="s">
        <v>49</v>
      </c>
      <c r="Y136" s="21" t="s">
        <v>49</v>
      </c>
      <c r="Z136" s="6" t="s">
        <v>49</v>
      </c>
      <c r="AA136" s="6" t="s">
        <v>49</v>
      </c>
      <c r="AB136" s="6" t="s">
        <v>49</v>
      </c>
      <c r="AC136" s="6" t="s">
        <v>994</v>
      </c>
      <c r="AD136" s="16">
        <v>45608</v>
      </c>
      <c r="AE136" s="6" t="s">
        <v>1203</v>
      </c>
      <c r="AF136" s="6" t="s">
        <v>49</v>
      </c>
      <c r="AG136" s="6" t="s">
        <v>49</v>
      </c>
      <c r="AH136" s="6" t="s">
        <v>1416</v>
      </c>
      <c r="AI136" s="6" t="s">
        <v>49</v>
      </c>
      <c r="AJ136" s="6" t="s">
        <v>1492</v>
      </c>
      <c r="AK136" s="6" t="s">
        <v>1549</v>
      </c>
      <c r="AL136" s="6" t="s">
        <v>1572</v>
      </c>
      <c r="AM136" s="6" t="s">
        <v>1581</v>
      </c>
      <c r="AN136" s="6" t="s">
        <v>49</v>
      </c>
      <c r="AO136" s="6" t="s">
        <v>49</v>
      </c>
      <c r="AP136" s="6" t="s">
        <v>1416</v>
      </c>
      <c r="AQ136" s="6" t="s">
        <v>49</v>
      </c>
      <c r="AR136" s="6" t="s">
        <v>1492</v>
      </c>
      <c r="AS136" s="6" t="s">
        <v>1549</v>
      </c>
      <c r="AT136" s="6" t="s">
        <v>1572</v>
      </c>
      <c r="AU136" s="6" t="s">
        <v>1581</v>
      </c>
      <c r="AV136" s="6" t="s">
        <v>49</v>
      </c>
      <c r="AW136" s="6" t="s">
        <v>49</v>
      </c>
      <c r="AX136" s="6" t="s">
        <v>1966</v>
      </c>
      <c r="AY136" s="6" t="s">
        <v>2124</v>
      </c>
      <c r="AZ136" s="6" t="s">
        <v>49</v>
      </c>
      <c r="BA136" s="6" t="s">
        <v>49</v>
      </c>
      <c r="BB136" s="24">
        <v>0</v>
      </c>
      <c r="BC136" s="26"/>
      <c r="BD136" s="26"/>
      <c r="BE136" s="26"/>
      <c r="BF136" s="26"/>
      <c r="BG136" s="26"/>
      <c r="BH136" s="26" t="s">
        <v>2277</v>
      </c>
      <c r="BI136" s="26"/>
      <c r="BJ136" s="26"/>
      <c r="BK136" s="26"/>
      <c r="BL136" s="26"/>
      <c r="BM136" s="26"/>
      <c r="BN136" s="26"/>
      <c r="BO136" s="26"/>
      <c r="BP136" s="16">
        <v>46021</v>
      </c>
      <c r="BQ136" s="28" t="str">
        <f>HYPERLINK("https://organic.ams.usda.gov/Integrity//Certificate.aspx?cid=51&amp;nopid=8241000178")</f>
        <v>https://organic.ams.usda.gov/Integrity//Certificate.aspx?cid=51&amp;nopid=8241000178</v>
      </c>
    </row>
    <row r="137" spans="1:69" x14ac:dyDescent="0.3">
      <c r="A137" t="s">
        <v>3</v>
      </c>
      <c r="B137" s="6" t="s">
        <v>23</v>
      </c>
      <c r="C137" s="6" t="s">
        <v>46</v>
      </c>
      <c r="D137" s="6" t="s">
        <v>68</v>
      </c>
      <c r="E137" s="10" t="s">
        <v>206</v>
      </c>
      <c r="F137" s="6" t="s">
        <v>404</v>
      </c>
      <c r="G137" s="6" t="s">
        <v>482</v>
      </c>
      <c r="H137" s="6" t="s">
        <v>612</v>
      </c>
      <c r="I137" s="6" t="s">
        <v>785</v>
      </c>
      <c r="J137" s="6" t="s">
        <v>941</v>
      </c>
      <c r="K137" s="6" t="s">
        <v>994</v>
      </c>
      <c r="L137" s="16">
        <v>41345</v>
      </c>
      <c r="M137" s="16">
        <v>46399</v>
      </c>
      <c r="N137" s="6" t="s">
        <v>49</v>
      </c>
      <c r="O137" s="21" t="s">
        <v>49</v>
      </c>
      <c r="P137" s="6" t="s">
        <v>49</v>
      </c>
      <c r="Q137" s="6" t="s">
        <v>49</v>
      </c>
      <c r="R137" s="6" t="s">
        <v>49</v>
      </c>
      <c r="S137" s="6" t="s">
        <v>49</v>
      </c>
      <c r="T137" s="21" t="s">
        <v>49</v>
      </c>
      <c r="U137" s="6" t="s">
        <v>49</v>
      </c>
      <c r="V137" s="6" t="s">
        <v>49</v>
      </c>
      <c r="W137" s="6" t="s">
        <v>49</v>
      </c>
      <c r="X137" s="6" t="s">
        <v>49</v>
      </c>
      <c r="Y137" s="21" t="s">
        <v>49</v>
      </c>
      <c r="Z137" s="6" t="s">
        <v>49</v>
      </c>
      <c r="AA137" s="6" t="s">
        <v>49</v>
      </c>
      <c r="AB137" s="6" t="s">
        <v>49</v>
      </c>
      <c r="AC137" s="6" t="s">
        <v>994</v>
      </c>
      <c r="AD137" s="16">
        <v>41345</v>
      </c>
      <c r="AE137" s="6" t="s">
        <v>1204</v>
      </c>
      <c r="AF137" s="6" t="s">
        <v>49</v>
      </c>
      <c r="AG137" s="6" t="s">
        <v>612</v>
      </c>
      <c r="AH137" s="6" t="s">
        <v>1417</v>
      </c>
      <c r="AI137" s="6" t="s">
        <v>49</v>
      </c>
      <c r="AJ137" s="6" t="s">
        <v>1498</v>
      </c>
      <c r="AK137" s="6" t="s">
        <v>1549</v>
      </c>
      <c r="AL137" s="6" t="s">
        <v>1572</v>
      </c>
      <c r="AM137" s="6" t="s">
        <v>1587</v>
      </c>
      <c r="AN137" s="6" t="s">
        <v>1684</v>
      </c>
      <c r="AO137" s="6" t="s">
        <v>1703</v>
      </c>
      <c r="AP137" s="6" t="s">
        <v>1417</v>
      </c>
      <c r="AQ137" s="6" t="s">
        <v>49</v>
      </c>
      <c r="AR137" s="6" t="s">
        <v>1498</v>
      </c>
      <c r="AS137" s="6" t="s">
        <v>1549</v>
      </c>
      <c r="AT137" s="6" t="s">
        <v>1572</v>
      </c>
      <c r="AU137" s="6" t="s">
        <v>1587</v>
      </c>
      <c r="AV137" s="6" t="s">
        <v>49</v>
      </c>
      <c r="AW137" s="6" t="s">
        <v>49</v>
      </c>
      <c r="AX137" s="6" t="s">
        <v>1967</v>
      </c>
      <c r="AY137" s="6" t="s">
        <v>2125</v>
      </c>
      <c r="AZ137" s="6" t="s">
        <v>2231</v>
      </c>
      <c r="BA137" s="6" t="s">
        <v>49</v>
      </c>
      <c r="BB137" s="6" t="s">
        <v>49</v>
      </c>
      <c r="BC137" s="26"/>
      <c r="BD137" s="26"/>
      <c r="BE137" s="26" t="s">
        <v>2277</v>
      </c>
      <c r="BF137" s="26"/>
      <c r="BG137" s="26"/>
      <c r="BH137" s="26"/>
      <c r="BI137" s="26"/>
      <c r="BJ137" s="26"/>
      <c r="BK137" s="26"/>
      <c r="BL137" s="26"/>
      <c r="BM137" s="26"/>
      <c r="BN137" s="26"/>
      <c r="BO137" s="26"/>
      <c r="BP137" s="16">
        <v>46148</v>
      </c>
      <c r="BQ137" s="28" t="str">
        <f>HYPERLINK("https://organic.ams.usda.gov/Integrity//Certificate.aspx?cid=70&amp;nopid=6431360500")</f>
        <v>https://organic.ams.usda.gov/Integrity//Certificate.aspx?cid=70&amp;nopid=6431360500</v>
      </c>
    </row>
    <row r="138" spans="1:69" x14ac:dyDescent="0.3">
      <c r="A138" t="s">
        <v>3</v>
      </c>
      <c r="B138" s="6" t="s">
        <v>12</v>
      </c>
      <c r="C138" s="6" t="s">
        <v>35</v>
      </c>
      <c r="D138" s="6" t="s">
        <v>57</v>
      </c>
      <c r="E138" s="10" t="s">
        <v>207</v>
      </c>
      <c r="F138" s="6" t="s">
        <v>405</v>
      </c>
      <c r="G138" s="6" t="s">
        <v>483</v>
      </c>
      <c r="H138" s="6" t="s">
        <v>613</v>
      </c>
      <c r="I138" s="6" t="s">
        <v>786</v>
      </c>
      <c r="J138" s="6" t="s">
        <v>898</v>
      </c>
      <c r="K138" s="6" t="s">
        <v>994</v>
      </c>
      <c r="L138" s="16">
        <v>42272</v>
      </c>
      <c r="M138" s="16">
        <v>46522</v>
      </c>
      <c r="N138" s="6" t="s">
        <v>994</v>
      </c>
      <c r="O138" s="16">
        <v>42272</v>
      </c>
      <c r="P138" s="6" t="s">
        <v>1053</v>
      </c>
      <c r="Q138" s="6" t="s">
        <v>49</v>
      </c>
      <c r="R138" s="6" t="s">
        <v>49</v>
      </c>
      <c r="S138" s="6" t="s">
        <v>994</v>
      </c>
      <c r="T138" s="16">
        <v>42272</v>
      </c>
      <c r="U138" s="6" t="s">
        <v>1097</v>
      </c>
      <c r="V138" s="6" t="s">
        <v>49</v>
      </c>
      <c r="W138" s="6" t="s">
        <v>49</v>
      </c>
      <c r="X138" s="6" t="s">
        <v>49</v>
      </c>
      <c r="Y138" s="21" t="s">
        <v>49</v>
      </c>
      <c r="Z138" s="6" t="s">
        <v>49</v>
      </c>
      <c r="AA138" s="6" t="s">
        <v>49</v>
      </c>
      <c r="AB138" s="6" t="s">
        <v>49</v>
      </c>
      <c r="AC138" s="6" t="s">
        <v>49</v>
      </c>
      <c r="AD138" s="21" t="s">
        <v>49</v>
      </c>
      <c r="AE138" s="6" t="s">
        <v>49</v>
      </c>
      <c r="AF138" s="6" t="s">
        <v>49</v>
      </c>
      <c r="AG138" s="6" t="s">
        <v>49</v>
      </c>
      <c r="AH138" s="6" t="s">
        <v>1418</v>
      </c>
      <c r="AI138" s="6" t="s">
        <v>49</v>
      </c>
      <c r="AJ138" s="6" t="s">
        <v>1494</v>
      </c>
      <c r="AK138" s="6" t="s">
        <v>1549</v>
      </c>
      <c r="AL138" s="6" t="s">
        <v>1572</v>
      </c>
      <c r="AM138" s="6" t="s">
        <v>1583</v>
      </c>
      <c r="AN138" s="6" t="s">
        <v>49</v>
      </c>
      <c r="AO138" s="6" t="s">
        <v>49</v>
      </c>
      <c r="AP138" s="6" t="s">
        <v>1418</v>
      </c>
      <c r="AQ138" s="6" t="s">
        <v>49</v>
      </c>
      <c r="AR138" s="6" t="s">
        <v>1494</v>
      </c>
      <c r="AS138" s="6" t="s">
        <v>1549</v>
      </c>
      <c r="AT138" s="6" t="s">
        <v>1572</v>
      </c>
      <c r="AU138" s="6" t="s">
        <v>1583</v>
      </c>
      <c r="AV138" s="6" t="s">
        <v>49</v>
      </c>
      <c r="AW138" s="6" t="s">
        <v>49</v>
      </c>
      <c r="AX138" s="6" t="s">
        <v>1968</v>
      </c>
      <c r="AY138" s="6" t="s">
        <v>2126</v>
      </c>
      <c r="AZ138" s="6" t="s">
        <v>49</v>
      </c>
      <c r="BA138" s="6" t="s">
        <v>49</v>
      </c>
      <c r="BB138" s="24">
        <v>463</v>
      </c>
      <c r="BC138" s="26"/>
      <c r="BD138" s="26"/>
      <c r="BE138" s="26"/>
      <c r="BF138" s="26" t="s">
        <v>2277</v>
      </c>
      <c r="BG138" s="26"/>
      <c r="BH138" s="26"/>
      <c r="BI138" s="26"/>
      <c r="BJ138" s="26"/>
      <c r="BK138" s="26"/>
      <c r="BL138" s="26"/>
      <c r="BM138" s="26"/>
      <c r="BN138" s="26"/>
      <c r="BO138" s="26"/>
      <c r="BP138" s="16">
        <v>46154</v>
      </c>
      <c r="BQ138" s="28" t="str">
        <f>HYPERLINK("https://organic.ams.usda.gov/Integrity//Certificate.aspx?cid=58&amp;nopid=1600003721")</f>
        <v>https://organic.ams.usda.gov/Integrity//Certificate.aspx?cid=58&amp;nopid=1600003721</v>
      </c>
    </row>
    <row r="139" spans="1:69" x14ac:dyDescent="0.3">
      <c r="A139" t="s">
        <v>3</v>
      </c>
      <c r="B139" s="6" t="s">
        <v>6</v>
      </c>
      <c r="C139" s="6" t="s">
        <v>29</v>
      </c>
      <c r="D139" s="6" t="s">
        <v>51</v>
      </c>
      <c r="E139" s="10" t="s">
        <v>208</v>
      </c>
      <c r="F139" s="6" t="s">
        <v>406</v>
      </c>
      <c r="G139" s="6" t="s">
        <v>49</v>
      </c>
      <c r="H139" s="6" t="s">
        <v>614</v>
      </c>
      <c r="I139" s="6" t="s">
        <v>787</v>
      </c>
      <c r="J139" s="6" t="s">
        <v>942</v>
      </c>
      <c r="K139" s="6" t="s">
        <v>994</v>
      </c>
      <c r="L139" s="16">
        <v>41457</v>
      </c>
      <c r="M139" s="16">
        <v>46478</v>
      </c>
      <c r="N139" s="6" t="s">
        <v>994</v>
      </c>
      <c r="O139" s="16">
        <v>41457</v>
      </c>
      <c r="P139" s="6" t="s">
        <v>1054</v>
      </c>
      <c r="Q139" s="6" t="s">
        <v>49</v>
      </c>
      <c r="R139" s="6" t="s">
        <v>49</v>
      </c>
      <c r="S139" s="6" t="s">
        <v>49</v>
      </c>
      <c r="T139" s="21" t="s">
        <v>49</v>
      </c>
      <c r="U139" s="6" t="s">
        <v>49</v>
      </c>
      <c r="V139" s="6" t="s">
        <v>49</v>
      </c>
      <c r="W139" s="6" t="s">
        <v>49</v>
      </c>
      <c r="X139" s="6" t="s">
        <v>49</v>
      </c>
      <c r="Y139" s="21" t="s">
        <v>49</v>
      </c>
      <c r="Z139" s="6" t="s">
        <v>49</v>
      </c>
      <c r="AA139" s="6" t="s">
        <v>49</v>
      </c>
      <c r="AB139" s="6" t="s">
        <v>49</v>
      </c>
      <c r="AC139" s="6" t="s">
        <v>49</v>
      </c>
      <c r="AD139" s="21" t="s">
        <v>49</v>
      </c>
      <c r="AE139" s="6" t="s">
        <v>49</v>
      </c>
      <c r="AF139" s="6" t="s">
        <v>49</v>
      </c>
      <c r="AG139" s="6" t="s">
        <v>49</v>
      </c>
      <c r="AH139" s="6" t="s">
        <v>1419</v>
      </c>
      <c r="AI139" s="6" t="s">
        <v>49</v>
      </c>
      <c r="AJ139" s="6" t="s">
        <v>1527</v>
      </c>
      <c r="AK139" s="6" t="s">
        <v>1549</v>
      </c>
      <c r="AL139" s="6" t="s">
        <v>1572</v>
      </c>
      <c r="AM139" s="6" t="s">
        <v>1624</v>
      </c>
      <c r="AN139" s="6" t="s">
        <v>1687</v>
      </c>
      <c r="AO139" s="6" t="s">
        <v>1706</v>
      </c>
      <c r="AP139" s="6" t="s">
        <v>1419</v>
      </c>
      <c r="AQ139" s="6" t="s">
        <v>49</v>
      </c>
      <c r="AR139" s="6" t="s">
        <v>1527</v>
      </c>
      <c r="AS139" s="6" t="s">
        <v>1549</v>
      </c>
      <c r="AT139" s="6" t="s">
        <v>1572</v>
      </c>
      <c r="AU139" s="6" t="s">
        <v>1624</v>
      </c>
      <c r="AV139" s="6" t="s">
        <v>49</v>
      </c>
      <c r="AW139" s="6" t="s">
        <v>49</v>
      </c>
      <c r="AX139" s="6" t="s">
        <v>1969</v>
      </c>
      <c r="AY139" s="6" t="s">
        <v>2127</v>
      </c>
      <c r="AZ139" s="6" t="s">
        <v>49</v>
      </c>
      <c r="BA139" s="6" t="s">
        <v>2260</v>
      </c>
      <c r="BB139" s="24">
        <v>218</v>
      </c>
      <c r="BC139" s="26"/>
      <c r="BD139" s="26"/>
      <c r="BE139" s="26"/>
      <c r="BF139" s="26"/>
      <c r="BG139" s="26"/>
      <c r="BH139" s="26"/>
      <c r="BI139" s="26"/>
      <c r="BJ139" s="26"/>
      <c r="BK139" s="26"/>
      <c r="BL139" s="26"/>
      <c r="BM139" s="26"/>
      <c r="BN139" s="26"/>
      <c r="BO139" s="26"/>
      <c r="BP139" s="16">
        <v>46146</v>
      </c>
      <c r="BQ139" s="28" t="str">
        <f>HYPERLINK("https://organic.ams.usda.gov/Integrity//Certificate.aspx?cid=42&amp;nopid=6780000195")</f>
        <v>https://organic.ams.usda.gov/Integrity//Certificate.aspx?cid=42&amp;nopid=6780000195</v>
      </c>
    </row>
    <row r="140" spans="1:69" x14ac:dyDescent="0.3">
      <c r="A140" t="s">
        <v>3</v>
      </c>
      <c r="B140" s="6" t="s">
        <v>11</v>
      </c>
      <c r="C140" s="6" t="s">
        <v>34</v>
      </c>
      <c r="D140" s="6" t="s">
        <v>56</v>
      </c>
      <c r="E140" s="10" t="s">
        <v>209</v>
      </c>
      <c r="F140" s="6" t="s">
        <v>407</v>
      </c>
      <c r="G140" s="6" t="s">
        <v>49</v>
      </c>
      <c r="H140" s="6" t="s">
        <v>615</v>
      </c>
      <c r="I140" s="6" t="s">
        <v>788</v>
      </c>
      <c r="J140" s="6" t="s">
        <v>943</v>
      </c>
      <c r="K140" s="6" t="s">
        <v>994</v>
      </c>
      <c r="L140" s="16">
        <v>43556</v>
      </c>
      <c r="M140" s="16">
        <v>46388</v>
      </c>
      <c r="N140" s="6" t="s">
        <v>994</v>
      </c>
      <c r="O140" s="16">
        <v>43556</v>
      </c>
      <c r="P140" s="6" t="s">
        <v>1055</v>
      </c>
      <c r="Q140" s="6" t="s">
        <v>49</v>
      </c>
      <c r="R140" s="6" t="s">
        <v>49</v>
      </c>
      <c r="S140" s="6" t="s">
        <v>49</v>
      </c>
      <c r="T140" s="21" t="s">
        <v>49</v>
      </c>
      <c r="U140" s="6" t="s">
        <v>49</v>
      </c>
      <c r="V140" s="6" t="s">
        <v>49</v>
      </c>
      <c r="W140" s="6" t="s">
        <v>49</v>
      </c>
      <c r="X140" s="6" t="s">
        <v>49</v>
      </c>
      <c r="Y140" s="21" t="s">
        <v>49</v>
      </c>
      <c r="Z140" s="6" t="s">
        <v>49</v>
      </c>
      <c r="AA140" s="6" t="s">
        <v>49</v>
      </c>
      <c r="AB140" s="6" t="s">
        <v>49</v>
      </c>
      <c r="AC140" s="6" t="s">
        <v>1092</v>
      </c>
      <c r="AD140" s="16">
        <v>44859</v>
      </c>
      <c r="AE140" s="6" t="s">
        <v>49</v>
      </c>
      <c r="AF140" s="6" t="s">
        <v>49</v>
      </c>
      <c r="AG140" s="6" t="s">
        <v>49</v>
      </c>
      <c r="AH140" s="6" t="s">
        <v>1420</v>
      </c>
      <c r="AI140" s="6" t="s">
        <v>49</v>
      </c>
      <c r="AJ140" s="6" t="s">
        <v>1552</v>
      </c>
      <c r="AK140" s="6" t="s">
        <v>1549</v>
      </c>
      <c r="AL140" s="6" t="s">
        <v>1572</v>
      </c>
      <c r="AM140" s="6" t="s">
        <v>1655</v>
      </c>
      <c r="AN140" s="6" t="s">
        <v>1681</v>
      </c>
      <c r="AO140" s="6" t="s">
        <v>1700</v>
      </c>
      <c r="AP140" s="6" t="s">
        <v>1751</v>
      </c>
      <c r="AQ140" s="6" t="s">
        <v>49</v>
      </c>
      <c r="AR140" s="6" t="s">
        <v>1552</v>
      </c>
      <c r="AS140" s="6" t="s">
        <v>1549</v>
      </c>
      <c r="AT140" s="6" t="s">
        <v>1572</v>
      </c>
      <c r="AU140" s="6" t="s">
        <v>1655</v>
      </c>
      <c r="AV140" s="6" t="s">
        <v>49</v>
      </c>
      <c r="AW140" s="6" t="s">
        <v>49</v>
      </c>
      <c r="AX140" s="6" t="s">
        <v>1970</v>
      </c>
      <c r="AY140" s="6" t="s">
        <v>2128</v>
      </c>
      <c r="AZ140" s="6" t="s">
        <v>2232</v>
      </c>
      <c r="BA140" s="6" t="s">
        <v>2266</v>
      </c>
      <c r="BB140" s="24">
        <v>12</v>
      </c>
      <c r="BC140" s="26"/>
      <c r="BD140" s="26"/>
      <c r="BE140" s="26"/>
      <c r="BF140" s="26"/>
      <c r="BG140" s="26"/>
      <c r="BH140" s="26"/>
      <c r="BI140" s="26"/>
      <c r="BJ140" s="26"/>
      <c r="BK140" s="26"/>
      <c r="BL140" s="26"/>
      <c r="BM140" s="26"/>
      <c r="BN140" s="26"/>
      <c r="BO140" s="26"/>
      <c r="BP140" s="16">
        <v>46029</v>
      </c>
      <c r="BQ140" s="28" t="str">
        <f>HYPERLINK("https://organic.ams.usda.gov/Integrity//Certificate.aspx?cid=15&amp;nopid=5561001353")</f>
        <v>https://organic.ams.usda.gov/Integrity//Certificate.aspx?cid=15&amp;nopid=5561001353</v>
      </c>
    </row>
    <row r="141" spans="1:69" x14ac:dyDescent="0.3">
      <c r="A141" t="s">
        <v>3</v>
      </c>
      <c r="B141" s="6" t="s">
        <v>8</v>
      </c>
      <c r="C141" s="6" t="s">
        <v>31</v>
      </c>
      <c r="D141" s="6" t="s">
        <v>53</v>
      </c>
      <c r="E141" s="10" t="s">
        <v>210</v>
      </c>
      <c r="F141" s="6" t="s">
        <v>408</v>
      </c>
      <c r="G141" s="6" t="s">
        <v>49</v>
      </c>
      <c r="H141" s="6" t="s">
        <v>616</v>
      </c>
      <c r="I141" s="6" t="s">
        <v>789</v>
      </c>
      <c r="J141" s="6" t="s">
        <v>944</v>
      </c>
      <c r="K141" s="6" t="s">
        <v>994</v>
      </c>
      <c r="L141" s="16">
        <v>45001</v>
      </c>
      <c r="M141" s="16">
        <v>46402</v>
      </c>
      <c r="N141" s="6" t="s">
        <v>49</v>
      </c>
      <c r="O141" s="21" t="s">
        <v>49</v>
      </c>
      <c r="P141" s="6" t="s">
        <v>49</v>
      </c>
      <c r="Q141" s="6" t="s">
        <v>49</v>
      </c>
      <c r="R141" s="6" t="s">
        <v>49</v>
      </c>
      <c r="S141" s="6" t="s">
        <v>49</v>
      </c>
      <c r="T141" s="21" t="s">
        <v>49</v>
      </c>
      <c r="U141" s="6" t="s">
        <v>49</v>
      </c>
      <c r="V141" s="6" t="s">
        <v>49</v>
      </c>
      <c r="W141" s="6" t="s">
        <v>49</v>
      </c>
      <c r="X141" s="6" t="s">
        <v>49</v>
      </c>
      <c r="Y141" s="21" t="s">
        <v>49</v>
      </c>
      <c r="Z141" s="6" t="s">
        <v>49</v>
      </c>
      <c r="AA141" s="6" t="s">
        <v>49</v>
      </c>
      <c r="AB141" s="6" t="s">
        <v>49</v>
      </c>
      <c r="AC141" s="6" t="s">
        <v>994</v>
      </c>
      <c r="AD141" s="16">
        <v>45001</v>
      </c>
      <c r="AE141" s="6" t="s">
        <v>1205</v>
      </c>
      <c r="AF141" s="6" t="s">
        <v>49</v>
      </c>
      <c r="AG141" s="6" t="s">
        <v>49</v>
      </c>
      <c r="AH141" s="6" t="s">
        <v>1421</v>
      </c>
      <c r="AI141" s="6" t="s">
        <v>49</v>
      </c>
      <c r="AJ141" s="6" t="s">
        <v>1505</v>
      </c>
      <c r="AK141" s="6" t="s">
        <v>1549</v>
      </c>
      <c r="AL141" s="6" t="s">
        <v>1572</v>
      </c>
      <c r="AM141" s="6" t="s">
        <v>1594</v>
      </c>
      <c r="AN141" s="6" t="s">
        <v>1688</v>
      </c>
      <c r="AO141" s="6" t="s">
        <v>1708</v>
      </c>
      <c r="AP141" s="6" t="s">
        <v>1421</v>
      </c>
      <c r="AQ141" s="6" t="s">
        <v>49</v>
      </c>
      <c r="AR141" s="6" t="s">
        <v>1505</v>
      </c>
      <c r="AS141" s="6" t="s">
        <v>1549</v>
      </c>
      <c r="AT141" s="6" t="s">
        <v>1572</v>
      </c>
      <c r="AU141" s="6" t="s">
        <v>1594</v>
      </c>
      <c r="AV141" s="6" t="s">
        <v>49</v>
      </c>
      <c r="AW141" s="6" t="s">
        <v>49</v>
      </c>
      <c r="AX141" s="6" t="s">
        <v>1971</v>
      </c>
      <c r="AY141" s="6" t="s">
        <v>2129</v>
      </c>
      <c r="AZ141" s="6" t="s">
        <v>49</v>
      </c>
      <c r="BA141" s="6" t="s">
        <v>49</v>
      </c>
      <c r="BB141" s="6" t="s">
        <v>49</v>
      </c>
      <c r="BC141" s="26"/>
      <c r="BD141" s="26"/>
      <c r="BE141" s="26"/>
      <c r="BF141" s="26"/>
      <c r="BG141" s="26" t="s">
        <v>2277</v>
      </c>
      <c r="BH141" s="26"/>
      <c r="BI141" s="26"/>
      <c r="BJ141" s="26"/>
      <c r="BK141" s="26"/>
      <c r="BL141" s="26" t="s">
        <v>2277</v>
      </c>
      <c r="BM141" s="26"/>
      <c r="BN141" s="26"/>
      <c r="BO141" s="26"/>
      <c r="BP141" s="16">
        <v>45992</v>
      </c>
      <c r="BQ141" s="28" t="str">
        <f>HYPERLINK("https://organic.ams.usda.gov/Integrity//Certificate.aspx?cid=68&amp;nopid=8210008394")</f>
        <v>https://organic.ams.usda.gov/Integrity//Certificate.aspx?cid=68&amp;nopid=8210008394</v>
      </c>
    </row>
    <row r="142" spans="1:69" x14ac:dyDescent="0.3">
      <c r="A142" t="s">
        <v>3</v>
      </c>
      <c r="B142" s="6" t="s">
        <v>10</v>
      </c>
      <c r="C142" s="6" t="s">
        <v>33</v>
      </c>
      <c r="D142" s="6" t="s">
        <v>55</v>
      </c>
      <c r="E142" s="10" t="s">
        <v>211</v>
      </c>
      <c r="F142" s="6" t="s">
        <v>409</v>
      </c>
      <c r="G142" s="6" t="s">
        <v>49</v>
      </c>
      <c r="H142" s="6" t="s">
        <v>49</v>
      </c>
      <c r="I142" s="6" t="s">
        <v>790</v>
      </c>
      <c r="J142" s="6" t="s">
        <v>945</v>
      </c>
      <c r="K142" s="6" t="s">
        <v>994</v>
      </c>
      <c r="L142" s="16">
        <v>45553</v>
      </c>
      <c r="M142" s="16">
        <v>46204</v>
      </c>
      <c r="N142" s="6" t="s">
        <v>49</v>
      </c>
      <c r="O142" s="21" t="s">
        <v>49</v>
      </c>
      <c r="P142" s="6" t="s">
        <v>49</v>
      </c>
      <c r="Q142" s="6" t="s">
        <v>49</v>
      </c>
      <c r="R142" s="6" t="s">
        <v>49</v>
      </c>
      <c r="S142" s="6" t="s">
        <v>49</v>
      </c>
      <c r="T142" s="21" t="s">
        <v>49</v>
      </c>
      <c r="U142" s="6" t="s">
        <v>49</v>
      </c>
      <c r="V142" s="6" t="s">
        <v>49</v>
      </c>
      <c r="W142" s="6" t="s">
        <v>49</v>
      </c>
      <c r="X142" s="6" t="s">
        <v>49</v>
      </c>
      <c r="Y142" s="21" t="s">
        <v>49</v>
      </c>
      <c r="Z142" s="6" t="s">
        <v>49</v>
      </c>
      <c r="AA142" s="6" t="s">
        <v>49</v>
      </c>
      <c r="AB142" s="6" t="s">
        <v>49</v>
      </c>
      <c r="AC142" s="6" t="s">
        <v>994</v>
      </c>
      <c r="AD142" s="16">
        <v>45553</v>
      </c>
      <c r="AE142" s="6" t="s">
        <v>1206</v>
      </c>
      <c r="AF142" s="6" t="s">
        <v>49</v>
      </c>
      <c r="AG142" s="6" t="s">
        <v>1274</v>
      </c>
      <c r="AH142" s="6" t="s">
        <v>1422</v>
      </c>
      <c r="AI142" s="6" t="s">
        <v>49</v>
      </c>
      <c r="AJ142" s="6" t="s">
        <v>1553</v>
      </c>
      <c r="AK142" s="6" t="s">
        <v>1549</v>
      </c>
      <c r="AL142" s="6" t="s">
        <v>1572</v>
      </c>
      <c r="AM142" s="6" t="s">
        <v>1621</v>
      </c>
      <c r="AN142" s="6" t="s">
        <v>49</v>
      </c>
      <c r="AO142" s="6" t="s">
        <v>49</v>
      </c>
      <c r="AP142" s="6" t="s">
        <v>1422</v>
      </c>
      <c r="AQ142" s="6" t="s">
        <v>49</v>
      </c>
      <c r="AR142" s="6" t="s">
        <v>1553</v>
      </c>
      <c r="AS142" s="6" t="s">
        <v>1549</v>
      </c>
      <c r="AT142" s="6" t="s">
        <v>1572</v>
      </c>
      <c r="AU142" s="6" t="s">
        <v>1621</v>
      </c>
      <c r="AV142" s="6" t="s">
        <v>49</v>
      </c>
      <c r="AW142" s="6" t="s">
        <v>49</v>
      </c>
      <c r="AX142" s="6" t="s">
        <v>49</v>
      </c>
      <c r="AY142" s="6" t="s">
        <v>49</v>
      </c>
      <c r="AZ142" s="6" t="s">
        <v>49</v>
      </c>
      <c r="BA142" s="6" t="s">
        <v>49</v>
      </c>
      <c r="BB142" s="6" t="s">
        <v>49</v>
      </c>
      <c r="BC142" s="26"/>
      <c r="BD142" s="26"/>
      <c r="BE142" s="26"/>
      <c r="BF142" s="26"/>
      <c r="BG142" s="26"/>
      <c r="BH142" s="26"/>
      <c r="BI142" s="26"/>
      <c r="BJ142" s="26"/>
      <c r="BK142" s="26"/>
      <c r="BL142" s="26"/>
      <c r="BM142" s="26"/>
      <c r="BN142" s="26"/>
      <c r="BO142" s="26"/>
      <c r="BP142" s="16">
        <v>46077</v>
      </c>
      <c r="BQ142" s="28" t="str">
        <f>HYPERLINK("https://organic.ams.usda.gov/Integrity//Certificate.aspx?cid=1&amp;nopid=9092425801")</f>
        <v>https://organic.ams.usda.gov/Integrity//Certificate.aspx?cid=1&amp;nopid=9092425801</v>
      </c>
    </row>
    <row r="143" spans="1:69" x14ac:dyDescent="0.3">
      <c r="A143" t="s">
        <v>3</v>
      </c>
      <c r="B143" s="6" t="s">
        <v>6</v>
      </c>
      <c r="C143" s="6" t="s">
        <v>29</v>
      </c>
      <c r="D143" s="6" t="s">
        <v>51</v>
      </c>
      <c r="E143" s="10" t="s">
        <v>212</v>
      </c>
      <c r="F143" s="6" t="s">
        <v>410</v>
      </c>
      <c r="G143" s="6" t="s">
        <v>49</v>
      </c>
      <c r="H143" s="6" t="s">
        <v>617</v>
      </c>
      <c r="I143" s="6" t="s">
        <v>729</v>
      </c>
      <c r="J143" s="6" t="s">
        <v>946</v>
      </c>
      <c r="K143" s="6" t="s">
        <v>994</v>
      </c>
      <c r="L143" s="16">
        <v>42278</v>
      </c>
      <c r="M143" s="16">
        <v>46174</v>
      </c>
      <c r="N143" s="6" t="s">
        <v>994</v>
      </c>
      <c r="O143" s="16">
        <v>42278</v>
      </c>
      <c r="P143" s="6" t="s">
        <v>1056</v>
      </c>
      <c r="Q143" s="6" t="s">
        <v>49</v>
      </c>
      <c r="R143" s="6" t="s">
        <v>49</v>
      </c>
      <c r="S143" s="6" t="s">
        <v>49</v>
      </c>
      <c r="T143" s="21" t="s">
        <v>49</v>
      </c>
      <c r="U143" s="6" t="s">
        <v>49</v>
      </c>
      <c r="V143" s="6" t="s">
        <v>49</v>
      </c>
      <c r="W143" s="6" t="s">
        <v>49</v>
      </c>
      <c r="X143" s="6" t="s">
        <v>49</v>
      </c>
      <c r="Y143" s="21" t="s">
        <v>49</v>
      </c>
      <c r="Z143" s="6" t="s">
        <v>49</v>
      </c>
      <c r="AA143" s="6" t="s">
        <v>49</v>
      </c>
      <c r="AB143" s="6" t="s">
        <v>49</v>
      </c>
      <c r="AC143" s="6" t="s">
        <v>49</v>
      </c>
      <c r="AD143" s="21" t="s">
        <v>49</v>
      </c>
      <c r="AE143" s="6" t="s">
        <v>49</v>
      </c>
      <c r="AF143" s="6" t="s">
        <v>49</v>
      </c>
      <c r="AG143" s="6" t="s">
        <v>49</v>
      </c>
      <c r="AH143" s="6" t="s">
        <v>1423</v>
      </c>
      <c r="AI143" s="6" t="s">
        <v>49</v>
      </c>
      <c r="AJ143" s="6" t="s">
        <v>1528</v>
      </c>
      <c r="AK143" s="6" t="s">
        <v>1549</v>
      </c>
      <c r="AL143" s="6" t="s">
        <v>1572</v>
      </c>
      <c r="AM143" s="6" t="s">
        <v>1625</v>
      </c>
      <c r="AN143" s="6" t="s">
        <v>1683</v>
      </c>
      <c r="AO143" s="6" t="s">
        <v>1702</v>
      </c>
      <c r="AP143" s="6" t="s">
        <v>1423</v>
      </c>
      <c r="AQ143" s="6" t="s">
        <v>49</v>
      </c>
      <c r="AR143" s="6" t="s">
        <v>1528</v>
      </c>
      <c r="AS143" s="6" t="s">
        <v>1549</v>
      </c>
      <c r="AT143" s="6" t="s">
        <v>1572</v>
      </c>
      <c r="AU143" s="6" t="s">
        <v>1625</v>
      </c>
      <c r="AV143" s="6" t="s">
        <v>49</v>
      </c>
      <c r="AW143" s="6" t="s">
        <v>49</v>
      </c>
      <c r="AX143" s="6" t="s">
        <v>1972</v>
      </c>
      <c r="AY143" s="6" t="s">
        <v>2130</v>
      </c>
      <c r="AZ143" s="6" t="s">
        <v>2233</v>
      </c>
      <c r="BA143" s="6" t="s">
        <v>49</v>
      </c>
      <c r="BB143" s="24">
        <v>5</v>
      </c>
      <c r="BC143" s="26"/>
      <c r="BD143" s="26"/>
      <c r="BE143" s="26"/>
      <c r="BF143" s="26"/>
      <c r="BG143" s="26"/>
      <c r="BH143" s="26"/>
      <c r="BI143" s="26"/>
      <c r="BJ143" s="26"/>
      <c r="BK143" s="26"/>
      <c r="BL143" s="26"/>
      <c r="BM143" s="26"/>
      <c r="BN143" s="26"/>
      <c r="BO143" s="26"/>
      <c r="BP143" s="16">
        <v>45846</v>
      </c>
      <c r="BQ143" s="28" t="str">
        <f>HYPERLINK("https://organic.ams.usda.gov/Integrity//Certificate.aspx?cid=42&amp;nopid=6780000245")</f>
        <v>https://organic.ams.usda.gov/Integrity//Certificate.aspx?cid=42&amp;nopid=6780000245</v>
      </c>
    </row>
    <row r="144" spans="1:69" x14ac:dyDescent="0.3">
      <c r="A144" t="s">
        <v>3</v>
      </c>
      <c r="B144" s="6" t="s">
        <v>6</v>
      </c>
      <c r="C144" s="6" t="s">
        <v>29</v>
      </c>
      <c r="D144" s="6" t="s">
        <v>51</v>
      </c>
      <c r="E144" s="10" t="s">
        <v>213</v>
      </c>
      <c r="F144" s="6" t="s">
        <v>411</v>
      </c>
      <c r="G144" s="6" t="s">
        <v>484</v>
      </c>
      <c r="H144" s="6" t="s">
        <v>618</v>
      </c>
      <c r="I144" s="6" t="s">
        <v>791</v>
      </c>
      <c r="J144" s="6" t="s">
        <v>947</v>
      </c>
      <c r="K144" s="6" t="s">
        <v>994</v>
      </c>
      <c r="L144" s="16">
        <v>40066</v>
      </c>
      <c r="M144" s="16">
        <v>46478</v>
      </c>
      <c r="N144" s="6" t="s">
        <v>994</v>
      </c>
      <c r="O144" s="16">
        <v>40066</v>
      </c>
      <c r="P144" s="6" t="s">
        <v>1057</v>
      </c>
      <c r="Q144" s="6" t="s">
        <v>49</v>
      </c>
      <c r="R144" s="6" t="s">
        <v>49</v>
      </c>
      <c r="S144" s="6" t="s">
        <v>49</v>
      </c>
      <c r="T144" s="21" t="s">
        <v>49</v>
      </c>
      <c r="U144" s="6" t="s">
        <v>49</v>
      </c>
      <c r="V144" s="6" t="s">
        <v>49</v>
      </c>
      <c r="W144" s="6" t="s">
        <v>49</v>
      </c>
      <c r="X144" s="6" t="s">
        <v>49</v>
      </c>
      <c r="Y144" s="21" t="s">
        <v>49</v>
      </c>
      <c r="Z144" s="6" t="s">
        <v>49</v>
      </c>
      <c r="AA144" s="6" t="s">
        <v>49</v>
      </c>
      <c r="AB144" s="6" t="s">
        <v>49</v>
      </c>
      <c r="AC144" s="6" t="s">
        <v>49</v>
      </c>
      <c r="AD144" s="21" t="s">
        <v>49</v>
      </c>
      <c r="AE144" s="6" t="s">
        <v>49</v>
      </c>
      <c r="AF144" s="6" t="s">
        <v>49</v>
      </c>
      <c r="AG144" s="6" t="s">
        <v>49</v>
      </c>
      <c r="AH144" s="6" t="s">
        <v>1424</v>
      </c>
      <c r="AI144" s="6" t="s">
        <v>49</v>
      </c>
      <c r="AJ144" s="6" t="s">
        <v>1554</v>
      </c>
      <c r="AK144" s="6" t="s">
        <v>1549</v>
      </c>
      <c r="AL144" s="6" t="s">
        <v>1572</v>
      </c>
      <c r="AM144" s="6" t="s">
        <v>1656</v>
      </c>
      <c r="AN144" s="6" t="s">
        <v>1692</v>
      </c>
      <c r="AO144" s="6" t="s">
        <v>1713</v>
      </c>
      <c r="AP144" s="6" t="s">
        <v>1752</v>
      </c>
      <c r="AQ144" s="6" t="s">
        <v>49</v>
      </c>
      <c r="AR144" s="6" t="s">
        <v>1796</v>
      </c>
      <c r="AS144" s="6" t="s">
        <v>1549</v>
      </c>
      <c r="AT144" s="6" t="s">
        <v>1572</v>
      </c>
      <c r="AU144" s="6" t="s">
        <v>1838</v>
      </c>
      <c r="AV144" s="6" t="s">
        <v>49</v>
      </c>
      <c r="AW144" s="6" t="s">
        <v>49</v>
      </c>
      <c r="AX144" s="6" t="s">
        <v>1973</v>
      </c>
      <c r="AY144" s="6" t="s">
        <v>2131</v>
      </c>
      <c r="AZ144" s="6" t="s">
        <v>2234</v>
      </c>
      <c r="BA144" s="6" t="s">
        <v>49</v>
      </c>
      <c r="BB144" s="24">
        <v>4</v>
      </c>
      <c r="BC144" s="26"/>
      <c r="BD144" s="26" t="s">
        <v>2277</v>
      </c>
      <c r="BE144" s="26"/>
      <c r="BF144" s="26"/>
      <c r="BG144" s="26"/>
      <c r="BH144" s="26"/>
      <c r="BI144" s="26"/>
      <c r="BJ144" s="26"/>
      <c r="BK144" s="26"/>
      <c r="BL144" s="26"/>
      <c r="BM144" s="26"/>
      <c r="BN144" s="26"/>
      <c r="BO144" s="26"/>
      <c r="BP144" s="16">
        <v>46149</v>
      </c>
      <c r="BQ144" s="28" t="str">
        <f>HYPERLINK("https://organic.ams.usda.gov/Integrity//Certificate.aspx?cid=42&amp;nopid=6780000009")</f>
        <v>https://organic.ams.usda.gov/Integrity//Certificate.aspx?cid=42&amp;nopid=6780000009</v>
      </c>
    </row>
    <row r="145" spans="1:69" x14ac:dyDescent="0.3">
      <c r="A145" t="s">
        <v>3</v>
      </c>
      <c r="B145" s="6" t="s">
        <v>24</v>
      </c>
      <c r="C145" s="6" t="s">
        <v>47</v>
      </c>
      <c r="D145" s="6" t="s">
        <v>69</v>
      </c>
      <c r="E145" s="10" t="s">
        <v>214</v>
      </c>
      <c r="F145" s="6" t="s">
        <v>412</v>
      </c>
      <c r="G145" s="6" t="s">
        <v>49</v>
      </c>
      <c r="H145" s="6" t="s">
        <v>619</v>
      </c>
      <c r="I145" s="6" t="s">
        <v>49</v>
      </c>
      <c r="J145" s="6" t="s">
        <v>948</v>
      </c>
      <c r="K145" s="6" t="s">
        <v>994</v>
      </c>
      <c r="L145" s="16">
        <v>45617</v>
      </c>
      <c r="M145" s="16">
        <v>46419</v>
      </c>
      <c r="N145" s="6" t="s">
        <v>49</v>
      </c>
      <c r="O145" s="21" t="s">
        <v>49</v>
      </c>
      <c r="P145" s="6" t="s">
        <v>49</v>
      </c>
      <c r="Q145" s="6" t="s">
        <v>49</v>
      </c>
      <c r="R145" s="6" t="s">
        <v>49</v>
      </c>
      <c r="S145" s="6" t="s">
        <v>49</v>
      </c>
      <c r="T145" s="21" t="s">
        <v>49</v>
      </c>
      <c r="U145" s="6" t="s">
        <v>49</v>
      </c>
      <c r="V145" s="6" t="s">
        <v>49</v>
      </c>
      <c r="W145" s="6" t="s">
        <v>49</v>
      </c>
      <c r="X145" s="6" t="s">
        <v>49</v>
      </c>
      <c r="Y145" s="21" t="s">
        <v>49</v>
      </c>
      <c r="Z145" s="6" t="s">
        <v>49</v>
      </c>
      <c r="AA145" s="6" t="s">
        <v>49</v>
      </c>
      <c r="AB145" s="6" t="s">
        <v>49</v>
      </c>
      <c r="AC145" s="6" t="s">
        <v>994</v>
      </c>
      <c r="AD145" s="16">
        <v>45617</v>
      </c>
      <c r="AE145" s="6" t="s">
        <v>1207</v>
      </c>
      <c r="AF145" s="6" t="s">
        <v>49</v>
      </c>
      <c r="AG145" s="6" t="s">
        <v>49</v>
      </c>
      <c r="AH145" s="6" t="s">
        <v>1425</v>
      </c>
      <c r="AI145" s="6" t="s">
        <v>49</v>
      </c>
      <c r="AJ145" s="6" t="s">
        <v>1524</v>
      </c>
      <c r="AK145" s="6" t="s">
        <v>1549</v>
      </c>
      <c r="AL145" s="6" t="s">
        <v>1572</v>
      </c>
      <c r="AM145" s="6" t="s">
        <v>1618</v>
      </c>
      <c r="AN145" s="6" t="s">
        <v>49</v>
      </c>
      <c r="AO145" s="6" t="s">
        <v>49</v>
      </c>
      <c r="AP145" s="6" t="s">
        <v>49</v>
      </c>
      <c r="AQ145" s="6" t="s">
        <v>49</v>
      </c>
      <c r="AR145" s="6" t="s">
        <v>49</v>
      </c>
      <c r="AS145" s="6" t="s">
        <v>49</v>
      </c>
      <c r="AT145" s="6" t="s">
        <v>49</v>
      </c>
      <c r="AU145" s="6" t="s">
        <v>49</v>
      </c>
      <c r="AV145" s="6" t="s">
        <v>49</v>
      </c>
      <c r="AW145" s="6" t="s">
        <v>49</v>
      </c>
      <c r="AX145" s="6" t="s">
        <v>49</v>
      </c>
      <c r="AY145" s="6" t="s">
        <v>2132</v>
      </c>
      <c r="AZ145" s="6" t="s">
        <v>49</v>
      </c>
      <c r="BA145" s="6" t="s">
        <v>49</v>
      </c>
      <c r="BB145" s="24">
        <v>0</v>
      </c>
      <c r="BC145" s="26"/>
      <c r="BD145" s="26"/>
      <c r="BE145" s="26"/>
      <c r="BF145" s="26"/>
      <c r="BG145" s="26" t="s">
        <v>2277</v>
      </c>
      <c r="BH145" s="26"/>
      <c r="BI145" s="26"/>
      <c r="BJ145" s="26"/>
      <c r="BK145" s="26"/>
      <c r="BL145" s="26"/>
      <c r="BM145" s="26"/>
      <c r="BN145" s="26"/>
      <c r="BO145" s="26"/>
      <c r="BP145" s="16">
        <v>46059</v>
      </c>
      <c r="BQ145" s="28" t="str">
        <f>HYPERLINK("https://organic.ams.usda.gov/Integrity//Certificate.aspx?cid=24&amp;nopid=7880292603")</f>
        <v>https://organic.ams.usda.gov/Integrity//Certificate.aspx?cid=24&amp;nopid=7880292603</v>
      </c>
    </row>
    <row r="146" spans="1:69" x14ac:dyDescent="0.3">
      <c r="A146" t="s">
        <v>3</v>
      </c>
      <c r="B146" s="6" t="s">
        <v>7</v>
      </c>
      <c r="C146" s="6" t="s">
        <v>30</v>
      </c>
      <c r="D146" s="6" t="s">
        <v>52</v>
      </c>
      <c r="E146" s="10" t="s">
        <v>215</v>
      </c>
      <c r="F146" s="6" t="s">
        <v>413</v>
      </c>
      <c r="G146" s="6" t="s">
        <v>485</v>
      </c>
      <c r="H146" s="6" t="s">
        <v>620</v>
      </c>
      <c r="I146" s="6" t="s">
        <v>792</v>
      </c>
      <c r="J146" s="6" t="s">
        <v>949</v>
      </c>
      <c r="K146" s="6" t="s">
        <v>994</v>
      </c>
      <c r="L146" s="16">
        <v>45447</v>
      </c>
      <c r="M146" s="16">
        <v>46082</v>
      </c>
      <c r="N146" s="6" t="s">
        <v>49</v>
      </c>
      <c r="O146" s="21" t="s">
        <v>49</v>
      </c>
      <c r="P146" s="6" t="s">
        <v>49</v>
      </c>
      <c r="Q146" s="6" t="s">
        <v>49</v>
      </c>
      <c r="R146" s="6" t="s">
        <v>49</v>
      </c>
      <c r="S146" s="6" t="s">
        <v>49</v>
      </c>
      <c r="T146" s="21" t="s">
        <v>49</v>
      </c>
      <c r="U146" s="6" t="s">
        <v>49</v>
      </c>
      <c r="V146" s="6" t="s">
        <v>49</v>
      </c>
      <c r="W146" s="6" t="s">
        <v>49</v>
      </c>
      <c r="X146" s="6" t="s">
        <v>49</v>
      </c>
      <c r="Y146" s="21" t="s">
        <v>49</v>
      </c>
      <c r="Z146" s="6" t="s">
        <v>49</v>
      </c>
      <c r="AA146" s="6" t="s">
        <v>49</v>
      </c>
      <c r="AB146" s="6" t="s">
        <v>49</v>
      </c>
      <c r="AC146" s="6" t="s">
        <v>994</v>
      </c>
      <c r="AD146" s="16">
        <v>45447</v>
      </c>
      <c r="AE146" s="6" t="s">
        <v>1208</v>
      </c>
      <c r="AF146" s="6" t="s">
        <v>49</v>
      </c>
      <c r="AG146" s="6" t="s">
        <v>49</v>
      </c>
      <c r="AH146" s="6" t="s">
        <v>1426</v>
      </c>
      <c r="AI146" s="6" t="s">
        <v>49</v>
      </c>
      <c r="AJ146" s="6" t="s">
        <v>1530</v>
      </c>
      <c r="AK146" s="6" t="s">
        <v>1549</v>
      </c>
      <c r="AL146" s="6" t="s">
        <v>1572</v>
      </c>
      <c r="AM146" s="6" t="s">
        <v>1627</v>
      </c>
      <c r="AN146" s="6" t="s">
        <v>49</v>
      </c>
      <c r="AO146" s="6" t="s">
        <v>49</v>
      </c>
      <c r="AP146" s="6" t="s">
        <v>1426</v>
      </c>
      <c r="AQ146" s="6" t="s">
        <v>49</v>
      </c>
      <c r="AR146" s="6" t="s">
        <v>1530</v>
      </c>
      <c r="AS146" s="6" t="s">
        <v>1549</v>
      </c>
      <c r="AT146" s="6" t="s">
        <v>1572</v>
      </c>
      <c r="AU146" s="6" t="s">
        <v>1627</v>
      </c>
      <c r="AV146" s="6" t="s">
        <v>49</v>
      </c>
      <c r="AW146" s="6" t="s">
        <v>49</v>
      </c>
      <c r="AX146" s="6" t="s">
        <v>1974</v>
      </c>
      <c r="AY146" s="6" t="s">
        <v>2133</v>
      </c>
      <c r="AZ146" s="6" t="s">
        <v>49</v>
      </c>
      <c r="BA146" s="6" t="s">
        <v>49</v>
      </c>
      <c r="BB146" s="24">
        <v>0</v>
      </c>
      <c r="BC146" s="26" t="s">
        <v>2277</v>
      </c>
      <c r="BD146" s="26"/>
      <c r="BE146" s="26"/>
      <c r="BF146" s="26"/>
      <c r="BG146" s="26" t="s">
        <v>2277</v>
      </c>
      <c r="BH146" s="26" t="s">
        <v>2277</v>
      </c>
      <c r="BI146" s="26"/>
      <c r="BJ146" s="26"/>
      <c r="BK146" s="26"/>
      <c r="BL146" s="26"/>
      <c r="BM146" s="26"/>
      <c r="BN146" s="26"/>
      <c r="BO146" s="26"/>
      <c r="BP146" s="16">
        <v>46119</v>
      </c>
      <c r="BQ146" s="28" t="str">
        <f>HYPERLINK("https://organic.ams.usda.gov/Integrity//Certificate.aspx?cid=51&amp;nopid=8241000025")</f>
        <v>https://organic.ams.usda.gov/Integrity//Certificate.aspx?cid=51&amp;nopid=8241000025</v>
      </c>
    </row>
    <row r="147" spans="1:69" x14ac:dyDescent="0.3">
      <c r="A147" t="s">
        <v>3</v>
      </c>
      <c r="B147" s="6" t="s">
        <v>8</v>
      </c>
      <c r="C147" s="6" t="s">
        <v>31</v>
      </c>
      <c r="D147" s="6" t="s">
        <v>53</v>
      </c>
      <c r="E147" s="10" t="s">
        <v>216</v>
      </c>
      <c r="F147" s="6" t="s">
        <v>414</v>
      </c>
      <c r="G147" s="6" t="s">
        <v>49</v>
      </c>
      <c r="H147" s="6" t="s">
        <v>621</v>
      </c>
      <c r="I147" s="6" t="s">
        <v>793</v>
      </c>
      <c r="J147" s="6" t="s">
        <v>950</v>
      </c>
      <c r="K147" s="6" t="s">
        <v>994</v>
      </c>
      <c r="L147" s="16">
        <v>45469</v>
      </c>
      <c r="M147" s="16">
        <v>46402</v>
      </c>
      <c r="N147" s="6" t="s">
        <v>994</v>
      </c>
      <c r="O147" s="16">
        <v>45469</v>
      </c>
      <c r="P147" s="6" t="s">
        <v>1058</v>
      </c>
      <c r="Q147" s="6" t="s">
        <v>49</v>
      </c>
      <c r="R147" s="6" t="s">
        <v>49</v>
      </c>
      <c r="S147" s="6" t="s">
        <v>49</v>
      </c>
      <c r="T147" s="21" t="s">
        <v>49</v>
      </c>
      <c r="U147" s="6" t="s">
        <v>49</v>
      </c>
      <c r="V147" s="6" t="s">
        <v>49</v>
      </c>
      <c r="W147" s="6" t="s">
        <v>49</v>
      </c>
      <c r="X147" s="6" t="s">
        <v>49</v>
      </c>
      <c r="Y147" s="21" t="s">
        <v>49</v>
      </c>
      <c r="Z147" s="6" t="s">
        <v>49</v>
      </c>
      <c r="AA147" s="6" t="s">
        <v>49</v>
      </c>
      <c r="AB147" s="6" t="s">
        <v>49</v>
      </c>
      <c r="AC147" s="6" t="s">
        <v>49</v>
      </c>
      <c r="AD147" s="21" t="s">
        <v>49</v>
      </c>
      <c r="AE147" s="6" t="s">
        <v>49</v>
      </c>
      <c r="AF147" s="6" t="s">
        <v>49</v>
      </c>
      <c r="AG147" s="6" t="s">
        <v>49</v>
      </c>
      <c r="AH147" s="6" t="s">
        <v>1427</v>
      </c>
      <c r="AI147" s="6" t="s">
        <v>49</v>
      </c>
      <c r="AJ147" s="6" t="s">
        <v>1551</v>
      </c>
      <c r="AK147" s="6" t="s">
        <v>1549</v>
      </c>
      <c r="AL147" s="6" t="s">
        <v>1572</v>
      </c>
      <c r="AM147" s="6" t="s">
        <v>1654</v>
      </c>
      <c r="AN147" s="6" t="s">
        <v>49</v>
      </c>
      <c r="AO147" s="6" t="s">
        <v>49</v>
      </c>
      <c r="AP147" s="6" t="s">
        <v>1427</v>
      </c>
      <c r="AQ147" s="6" t="s">
        <v>49</v>
      </c>
      <c r="AR147" s="6" t="s">
        <v>1551</v>
      </c>
      <c r="AS147" s="6" t="s">
        <v>1549</v>
      </c>
      <c r="AT147" s="6" t="s">
        <v>1572</v>
      </c>
      <c r="AU147" s="6" t="s">
        <v>1654</v>
      </c>
      <c r="AV147" s="6" t="s">
        <v>49</v>
      </c>
      <c r="AW147" s="6" t="s">
        <v>49</v>
      </c>
      <c r="AX147" s="6" t="s">
        <v>1975</v>
      </c>
      <c r="AY147" s="6" t="s">
        <v>2134</v>
      </c>
      <c r="AZ147" s="6" t="s">
        <v>2235</v>
      </c>
      <c r="BA147" s="6" t="s">
        <v>49</v>
      </c>
      <c r="BB147" s="24">
        <v>18</v>
      </c>
      <c r="BC147" s="26"/>
      <c r="BD147" s="26"/>
      <c r="BE147" s="26"/>
      <c r="BF147" s="26"/>
      <c r="BG147" s="26"/>
      <c r="BH147" s="26"/>
      <c r="BI147" s="26"/>
      <c r="BJ147" s="26"/>
      <c r="BK147" s="26"/>
      <c r="BL147" s="26"/>
      <c r="BM147" s="26"/>
      <c r="BN147" s="26"/>
      <c r="BO147" s="26"/>
      <c r="BP147" s="16">
        <v>46084</v>
      </c>
      <c r="BQ147" s="28" t="str">
        <f>HYPERLINK("https://organic.ams.usda.gov/Integrity//Certificate.aspx?cid=68&amp;nopid=8210008905")</f>
        <v>https://organic.ams.usda.gov/Integrity//Certificate.aspx?cid=68&amp;nopid=8210008905</v>
      </c>
    </row>
    <row r="148" spans="1:69" x14ac:dyDescent="0.3">
      <c r="A148" t="s">
        <v>3</v>
      </c>
      <c r="B148" s="6" t="s">
        <v>20</v>
      </c>
      <c r="C148" s="6" t="s">
        <v>43</v>
      </c>
      <c r="D148" s="6" t="s">
        <v>65</v>
      </c>
      <c r="E148" s="10" t="s">
        <v>217</v>
      </c>
      <c r="F148" s="6" t="s">
        <v>415</v>
      </c>
      <c r="G148" s="6" t="s">
        <v>49</v>
      </c>
      <c r="H148" s="6" t="s">
        <v>217</v>
      </c>
      <c r="I148" s="6" t="s">
        <v>794</v>
      </c>
      <c r="J148" s="6" t="s">
        <v>951</v>
      </c>
      <c r="K148" s="6" t="s">
        <v>994</v>
      </c>
      <c r="L148" s="16">
        <v>44874</v>
      </c>
      <c r="M148" s="16">
        <v>45931</v>
      </c>
      <c r="N148" s="6" t="s">
        <v>49</v>
      </c>
      <c r="O148" s="21" t="s">
        <v>49</v>
      </c>
      <c r="P148" s="6" t="s">
        <v>49</v>
      </c>
      <c r="Q148" s="6" t="s">
        <v>49</v>
      </c>
      <c r="R148" s="6" t="s">
        <v>49</v>
      </c>
      <c r="S148" s="6" t="s">
        <v>49</v>
      </c>
      <c r="T148" s="21" t="s">
        <v>49</v>
      </c>
      <c r="U148" s="6" t="s">
        <v>49</v>
      </c>
      <c r="V148" s="6" t="s">
        <v>49</v>
      </c>
      <c r="W148" s="6" t="s">
        <v>49</v>
      </c>
      <c r="X148" s="6" t="s">
        <v>49</v>
      </c>
      <c r="Y148" s="21" t="s">
        <v>49</v>
      </c>
      <c r="Z148" s="6" t="s">
        <v>49</v>
      </c>
      <c r="AA148" s="6" t="s">
        <v>49</v>
      </c>
      <c r="AB148" s="6" t="s">
        <v>49</v>
      </c>
      <c r="AC148" s="6" t="s">
        <v>994</v>
      </c>
      <c r="AD148" s="16">
        <v>44874</v>
      </c>
      <c r="AE148" s="6" t="s">
        <v>1192</v>
      </c>
      <c r="AF148" s="6" t="s">
        <v>49</v>
      </c>
      <c r="AG148" s="6" t="s">
        <v>415</v>
      </c>
      <c r="AH148" s="6" t="s">
        <v>1428</v>
      </c>
      <c r="AI148" s="6" t="s">
        <v>49</v>
      </c>
      <c r="AJ148" s="6" t="s">
        <v>1508</v>
      </c>
      <c r="AK148" s="6" t="s">
        <v>1549</v>
      </c>
      <c r="AL148" s="6" t="s">
        <v>1572</v>
      </c>
      <c r="AM148" s="6" t="s">
        <v>1598</v>
      </c>
      <c r="AN148" s="6" t="s">
        <v>1689</v>
      </c>
      <c r="AO148" s="6" t="s">
        <v>1709</v>
      </c>
      <c r="AP148" s="6" t="s">
        <v>1428</v>
      </c>
      <c r="AQ148" s="6" t="s">
        <v>49</v>
      </c>
      <c r="AR148" s="6" t="s">
        <v>1508</v>
      </c>
      <c r="AS148" s="6" t="s">
        <v>1549</v>
      </c>
      <c r="AT148" s="6" t="s">
        <v>1572</v>
      </c>
      <c r="AU148" s="6" t="s">
        <v>1598</v>
      </c>
      <c r="AV148" s="6" t="s">
        <v>49</v>
      </c>
      <c r="AW148" s="6" t="s">
        <v>49</v>
      </c>
      <c r="AX148" s="6" t="s">
        <v>1976</v>
      </c>
      <c r="AY148" s="6" t="s">
        <v>2135</v>
      </c>
      <c r="AZ148" s="6" t="s">
        <v>2236</v>
      </c>
      <c r="BA148" s="6" t="s">
        <v>49</v>
      </c>
      <c r="BB148" s="6" t="s">
        <v>49</v>
      </c>
      <c r="BC148" s="26"/>
      <c r="BD148" s="26"/>
      <c r="BE148" s="26"/>
      <c r="BF148" s="26"/>
      <c r="BG148" s="26"/>
      <c r="BH148" s="26"/>
      <c r="BI148" s="26"/>
      <c r="BJ148" s="26"/>
      <c r="BK148" s="26"/>
      <c r="BL148" s="26"/>
      <c r="BM148" s="26"/>
      <c r="BN148" s="26"/>
      <c r="BO148" s="26"/>
      <c r="BP148" s="16">
        <v>45757</v>
      </c>
      <c r="BQ148" s="28" t="str">
        <f>HYPERLINK("https://organic.ams.usda.gov/Integrity//Certificate.aspx?cid=8&amp;nopid=2202209300")</f>
        <v>https://organic.ams.usda.gov/Integrity//Certificate.aspx?cid=8&amp;nopid=2202209300</v>
      </c>
    </row>
    <row r="149" spans="1:69" x14ac:dyDescent="0.3">
      <c r="A149" t="s">
        <v>3</v>
      </c>
      <c r="B149" s="6" t="s">
        <v>6</v>
      </c>
      <c r="C149" s="6" t="s">
        <v>29</v>
      </c>
      <c r="D149" s="6" t="s">
        <v>51</v>
      </c>
      <c r="E149" s="10" t="s">
        <v>218</v>
      </c>
      <c r="F149" s="6" t="s">
        <v>416</v>
      </c>
      <c r="G149" s="6" t="s">
        <v>49</v>
      </c>
      <c r="H149" s="6" t="s">
        <v>622</v>
      </c>
      <c r="I149" s="6" t="s">
        <v>795</v>
      </c>
      <c r="J149" s="6" t="s">
        <v>952</v>
      </c>
      <c r="K149" s="6" t="s">
        <v>994</v>
      </c>
      <c r="L149" s="16">
        <v>40667</v>
      </c>
      <c r="M149" s="16">
        <v>46478</v>
      </c>
      <c r="N149" s="6" t="s">
        <v>994</v>
      </c>
      <c r="O149" s="16">
        <v>40667</v>
      </c>
      <c r="P149" s="6" t="s">
        <v>1059</v>
      </c>
      <c r="Q149" s="6" t="s">
        <v>49</v>
      </c>
      <c r="R149" s="6" t="s">
        <v>49</v>
      </c>
      <c r="S149" s="6" t="s">
        <v>49</v>
      </c>
      <c r="T149" s="21" t="s">
        <v>49</v>
      </c>
      <c r="U149" s="6" t="s">
        <v>49</v>
      </c>
      <c r="V149" s="6" t="s">
        <v>49</v>
      </c>
      <c r="W149" s="6" t="s">
        <v>49</v>
      </c>
      <c r="X149" s="6" t="s">
        <v>49</v>
      </c>
      <c r="Y149" s="21" t="s">
        <v>49</v>
      </c>
      <c r="Z149" s="6" t="s">
        <v>49</v>
      </c>
      <c r="AA149" s="6" t="s">
        <v>49</v>
      </c>
      <c r="AB149" s="6" t="s">
        <v>49</v>
      </c>
      <c r="AC149" s="6" t="s">
        <v>49</v>
      </c>
      <c r="AD149" s="21" t="s">
        <v>49</v>
      </c>
      <c r="AE149" s="6" t="s">
        <v>49</v>
      </c>
      <c r="AF149" s="6" t="s">
        <v>49</v>
      </c>
      <c r="AG149" s="6" t="s">
        <v>49</v>
      </c>
      <c r="AH149" s="6" t="s">
        <v>1429</v>
      </c>
      <c r="AI149" s="6" t="s">
        <v>49</v>
      </c>
      <c r="AJ149" s="6" t="s">
        <v>1555</v>
      </c>
      <c r="AK149" s="6" t="s">
        <v>1549</v>
      </c>
      <c r="AL149" s="6" t="s">
        <v>1572</v>
      </c>
      <c r="AM149" s="6" t="s">
        <v>1657</v>
      </c>
      <c r="AN149" s="6" t="s">
        <v>1683</v>
      </c>
      <c r="AO149" s="6" t="s">
        <v>1702</v>
      </c>
      <c r="AP149" s="6" t="s">
        <v>1429</v>
      </c>
      <c r="AQ149" s="6" t="s">
        <v>49</v>
      </c>
      <c r="AR149" s="6" t="s">
        <v>1555</v>
      </c>
      <c r="AS149" s="6" t="s">
        <v>1549</v>
      </c>
      <c r="AT149" s="6" t="s">
        <v>1572</v>
      </c>
      <c r="AU149" s="6" t="s">
        <v>1657</v>
      </c>
      <c r="AV149" s="6" t="s">
        <v>49</v>
      </c>
      <c r="AW149" s="6" t="s">
        <v>49</v>
      </c>
      <c r="AX149" s="6" t="s">
        <v>1977</v>
      </c>
      <c r="AY149" s="6" t="s">
        <v>2136</v>
      </c>
      <c r="AZ149" s="6" t="s">
        <v>49</v>
      </c>
      <c r="BA149" s="6" t="s">
        <v>49</v>
      </c>
      <c r="BB149" s="24">
        <v>135</v>
      </c>
      <c r="BC149" s="26"/>
      <c r="BD149" s="26"/>
      <c r="BE149" s="26"/>
      <c r="BF149" s="26"/>
      <c r="BG149" s="26"/>
      <c r="BH149" s="26"/>
      <c r="BI149" s="26"/>
      <c r="BJ149" s="26"/>
      <c r="BK149" s="26"/>
      <c r="BL149" s="26"/>
      <c r="BM149" s="26"/>
      <c r="BN149" s="26"/>
      <c r="BO149" s="26"/>
      <c r="BP149" s="16">
        <v>46066</v>
      </c>
      <c r="BQ149" s="28" t="str">
        <f>HYPERLINK("https://organic.ams.usda.gov/Integrity//Certificate.aspx?cid=42&amp;nopid=6780000207")</f>
        <v>https://organic.ams.usda.gov/Integrity//Certificate.aspx?cid=42&amp;nopid=6780000207</v>
      </c>
    </row>
    <row r="150" spans="1:69" x14ac:dyDescent="0.3">
      <c r="A150" t="s">
        <v>3</v>
      </c>
      <c r="B150" s="6" t="s">
        <v>9</v>
      </c>
      <c r="C150" s="6" t="s">
        <v>32</v>
      </c>
      <c r="D150" s="6" t="s">
        <v>54</v>
      </c>
      <c r="E150" s="10" t="s">
        <v>219</v>
      </c>
      <c r="F150" s="6" t="s">
        <v>417</v>
      </c>
      <c r="G150" s="6" t="s">
        <v>49</v>
      </c>
      <c r="H150" s="6" t="s">
        <v>623</v>
      </c>
      <c r="I150" s="6" t="s">
        <v>793</v>
      </c>
      <c r="J150" s="6" t="s">
        <v>953</v>
      </c>
      <c r="K150" s="6" t="s">
        <v>994</v>
      </c>
      <c r="L150" s="16">
        <v>45602</v>
      </c>
      <c r="M150" s="16">
        <v>46191</v>
      </c>
      <c r="N150" s="6" t="s">
        <v>49</v>
      </c>
      <c r="O150" s="21" t="s">
        <v>49</v>
      </c>
      <c r="P150" s="6" t="s">
        <v>49</v>
      </c>
      <c r="Q150" s="6" t="s">
        <v>49</v>
      </c>
      <c r="R150" s="6" t="s">
        <v>49</v>
      </c>
      <c r="S150" s="6" t="s">
        <v>49</v>
      </c>
      <c r="T150" s="21" t="s">
        <v>49</v>
      </c>
      <c r="U150" s="6" t="s">
        <v>49</v>
      </c>
      <c r="V150" s="6" t="s">
        <v>49</v>
      </c>
      <c r="W150" s="6" t="s">
        <v>49</v>
      </c>
      <c r="X150" s="6" t="s">
        <v>49</v>
      </c>
      <c r="Y150" s="21" t="s">
        <v>49</v>
      </c>
      <c r="Z150" s="6" t="s">
        <v>49</v>
      </c>
      <c r="AA150" s="6" t="s">
        <v>49</v>
      </c>
      <c r="AB150" s="6" t="s">
        <v>49</v>
      </c>
      <c r="AC150" s="6" t="s">
        <v>994</v>
      </c>
      <c r="AD150" s="16">
        <v>45602</v>
      </c>
      <c r="AE150" s="6" t="s">
        <v>1209</v>
      </c>
      <c r="AF150" s="6" t="s">
        <v>49</v>
      </c>
      <c r="AG150" s="6" t="s">
        <v>1275</v>
      </c>
      <c r="AH150" s="6" t="s">
        <v>1430</v>
      </c>
      <c r="AI150" s="6" t="s">
        <v>49</v>
      </c>
      <c r="AJ150" s="6" t="s">
        <v>1556</v>
      </c>
      <c r="AK150" s="6" t="s">
        <v>1549</v>
      </c>
      <c r="AL150" s="6" t="s">
        <v>1572</v>
      </c>
      <c r="AM150" s="6" t="s">
        <v>1658</v>
      </c>
      <c r="AN150" s="6" t="s">
        <v>49</v>
      </c>
      <c r="AO150" s="6" t="s">
        <v>49</v>
      </c>
      <c r="AP150" s="6" t="s">
        <v>1753</v>
      </c>
      <c r="AQ150" s="6" t="s">
        <v>49</v>
      </c>
      <c r="AR150" s="6" t="s">
        <v>1797</v>
      </c>
      <c r="AS150" s="6" t="s">
        <v>1816</v>
      </c>
      <c r="AT150" s="6" t="s">
        <v>1572</v>
      </c>
      <c r="AU150" s="6" t="s">
        <v>1839</v>
      </c>
      <c r="AV150" s="6" t="s">
        <v>49</v>
      </c>
      <c r="AW150" s="6" t="s">
        <v>49</v>
      </c>
      <c r="AX150" s="6" t="s">
        <v>1978</v>
      </c>
      <c r="AY150" s="6" t="s">
        <v>2137</v>
      </c>
      <c r="AZ150" s="6" t="s">
        <v>2237</v>
      </c>
      <c r="BA150" s="6" t="s">
        <v>49</v>
      </c>
      <c r="BB150" s="6" t="s">
        <v>49</v>
      </c>
      <c r="BC150" s="26"/>
      <c r="BD150" s="26"/>
      <c r="BE150" s="26"/>
      <c r="BF150" s="26"/>
      <c r="BG150" s="26" t="s">
        <v>2277</v>
      </c>
      <c r="BH150" s="26"/>
      <c r="BI150" s="26"/>
      <c r="BJ150" s="26"/>
      <c r="BK150" s="26"/>
      <c r="BL150" s="26"/>
      <c r="BM150" s="26"/>
      <c r="BN150" s="26" t="s">
        <v>2277</v>
      </c>
      <c r="BO150" s="26"/>
      <c r="BP150" s="16">
        <v>46153</v>
      </c>
      <c r="BQ150" s="28" t="str">
        <f>HYPERLINK("https://organic.ams.usda.gov/Integrity//Certificate.aspx?cid=71&amp;nopid=5520818384")</f>
        <v>https://organic.ams.usda.gov/Integrity//Certificate.aspx?cid=71&amp;nopid=5520818384</v>
      </c>
    </row>
    <row r="151" spans="1:69" x14ac:dyDescent="0.3">
      <c r="A151" t="s">
        <v>3</v>
      </c>
      <c r="B151" s="6" t="s">
        <v>23</v>
      </c>
      <c r="C151" s="6" t="s">
        <v>46</v>
      </c>
      <c r="D151" s="6" t="s">
        <v>68</v>
      </c>
      <c r="E151" s="10" t="s">
        <v>220</v>
      </c>
      <c r="F151" s="6" t="s">
        <v>418</v>
      </c>
      <c r="G151" s="6" t="s">
        <v>49</v>
      </c>
      <c r="H151" s="6" t="s">
        <v>624</v>
      </c>
      <c r="I151" s="6" t="s">
        <v>791</v>
      </c>
      <c r="J151" s="6" t="s">
        <v>954</v>
      </c>
      <c r="K151" s="6" t="s">
        <v>994</v>
      </c>
      <c r="L151" s="16">
        <v>45562</v>
      </c>
      <c r="M151" s="16">
        <v>46230</v>
      </c>
      <c r="N151" s="6" t="s">
        <v>49</v>
      </c>
      <c r="O151" s="21" t="s">
        <v>49</v>
      </c>
      <c r="P151" s="6" t="s">
        <v>49</v>
      </c>
      <c r="Q151" s="6" t="s">
        <v>49</v>
      </c>
      <c r="R151" s="6" t="s">
        <v>49</v>
      </c>
      <c r="S151" s="6" t="s">
        <v>49</v>
      </c>
      <c r="T151" s="21" t="s">
        <v>49</v>
      </c>
      <c r="U151" s="6" t="s">
        <v>49</v>
      </c>
      <c r="V151" s="6" t="s">
        <v>49</v>
      </c>
      <c r="W151" s="6" t="s">
        <v>49</v>
      </c>
      <c r="X151" s="6" t="s">
        <v>49</v>
      </c>
      <c r="Y151" s="21" t="s">
        <v>49</v>
      </c>
      <c r="Z151" s="6" t="s">
        <v>49</v>
      </c>
      <c r="AA151" s="6" t="s">
        <v>49</v>
      </c>
      <c r="AB151" s="6" t="s">
        <v>49</v>
      </c>
      <c r="AC151" s="6" t="s">
        <v>994</v>
      </c>
      <c r="AD151" s="16">
        <v>45562</v>
      </c>
      <c r="AE151" s="6" t="s">
        <v>1210</v>
      </c>
      <c r="AF151" s="6" t="s">
        <v>49</v>
      </c>
      <c r="AG151" s="6" t="s">
        <v>624</v>
      </c>
      <c r="AH151" s="6" t="s">
        <v>1431</v>
      </c>
      <c r="AI151" s="6" t="s">
        <v>49</v>
      </c>
      <c r="AJ151" s="6" t="s">
        <v>1488</v>
      </c>
      <c r="AK151" s="6" t="s">
        <v>1549</v>
      </c>
      <c r="AL151" s="6" t="s">
        <v>1572</v>
      </c>
      <c r="AM151" s="6" t="s">
        <v>1659</v>
      </c>
      <c r="AN151" s="6" t="s">
        <v>49</v>
      </c>
      <c r="AO151" s="6" t="s">
        <v>49</v>
      </c>
      <c r="AP151" s="6" t="s">
        <v>1754</v>
      </c>
      <c r="AQ151" s="6" t="s">
        <v>49</v>
      </c>
      <c r="AR151" s="6" t="s">
        <v>1798</v>
      </c>
      <c r="AS151" s="6" t="s">
        <v>1817</v>
      </c>
      <c r="AT151" s="6" t="s">
        <v>1572</v>
      </c>
      <c r="AU151" s="6" t="s">
        <v>1840</v>
      </c>
      <c r="AV151" s="6" t="s">
        <v>49</v>
      </c>
      <c r="AW151" s="6" t="s">
        <v>49</v>
      </c>
      <c r="AX151" s="6" t="s">
        <v>1979</v>
      </c>
      <c r="AY151" s="6" t="s">
        <v>2138</v>
      </c>
      <c r="AZ151" s="6" t="s">
        <v>2238</v>
      </c>
      <c r="BA151" s="6" t="s">
        <v>2267</v>
      </c>
      <c r="BB151" s="6" t="s">
        <v>49</v>
      </c>
      <c r="BC151" s="26"/>
      <c r="BD151" s="26"/>
      <c r="BE151" s="26"/>
      <c r="BF151" s="26"/>
      <c r="BG151" s="26"/>
      <c r="BH151" s="26"/>
      <c r="BI151" s="26"/>
      <c r="BJ151" s="26"/>
      <c r="BK151" s="26"/>
      <c r="BL151" s="26"/>
      <c r="BM151" s="26"/>
      <c r="BN151" s="26" t="s">
        <v>2277</v>
      </c>
      <c r="BO151" s="26"/>
      <c r="BP151" s="16">
        <v>46050</v>
      </c>
      <c r="BQ151" s="28" t="str">
        <f>HYPERLINK("https://organic.ams.usda.gov/Integrity//Certificate.aspx?cid=70&amp;nopid=6436242164")</f>
        <v>https://organic.ams.usda.gov/Integrity//Certificate.aspx?cid=70&amp;nopid=6436242164</v>
      </c>
    </row>
    <row r="152" spans="1:69" x14ac:dyDescent="0.3">
      <c r="A152" t="s">
        <v>3</v>
      </c>
      <c r="B152" s="6" t="s">
        <v>12</v>
      </c>
      <c r="C152" s="6" t="s">
        <v>35</v>
      </c>
      <c r="D152" s="6" t="s">
        <v>57</v>
      </c>
      <c r="E152" s="10" t="s">
        <v>221</v>
      </c>
      <c r="F152" s="6" t="s">
        <v>419</v>
      </c>
      <c r="G152" s="6" t="s">
        <v>486</v>
      </c>
      <c r="H152" s="6" t="s">
        <v>625</v>
      </c>
      <c r="I152" s="6" t="s">
        <v>796</v>
      </c>
      <c r="J152" s="6" t="s">
        <v>955</v>
      </c>
      <c r="K152" s="6" t="s">
        <v>994</v>
      </c>
      <c r="L152" s="16">
        <v>45594</v>
      </c>
      <c r="M152" s="16">
        <v>46266</v>
      </c>
      <c r="N152" s="6" t="s">
        <v>49</v>
      </c>
      <c r="O152" s="21" t="s">
        <v>49</v>
      </c>
      <c r="P152" s="6" t="s">
        <v>49</v>
      </c>
      <c r="Q152" s="6" t="s">
        <v>49</v>
      </c>
      <c r="R152" s="6" t="s">
        <v>49</v>
      </c>
      <c r="S152" s="6" t="s">
        <v>49</v>
      </c>
      <c r="T152" s="21" t="s">
        <v>49</v>
      </c>
      <c r="U152" s="6" t="s">
        <v>49</v>
      </c>
      <c r="V152" s="6" t="s">
        <v>49</v>
      </c>
      <c r="W152" s="6" t="s">
        <v>49</v>
      </c>
      <c r="X152" s="6" t="s">
        <v>49</v>
      </c>
      <c r="Y152" s="21" t="s">
        <v>49</v>
      </c>
      <c r="Z152" s="6" t="s">
        <v>49</v>
      </c>
      <c r="AA152" s="6" t="s">
        <v>49</v>
      </c>
      <c r="AB152" s="6" t="s">
        <v>49</v>
      </c>
      <c r="AC152" s="6" t="s">
        <v>994</v>
      </c>
      <c r="AD152" s="16">
        <v>45594</v>
      </c>
      <c r="AE152" s="6" t="s">
        <v>1211</v>
      </c>
      <c r="AF152" s="6" t="s">
        <v>49</v>
      </c>
      <c r="AG152" s="6" t="s">
        <v>49</v>
      </c>
      <c r="AH152" s="6" t="s">
        <v>1432</v>
      </c>
      <c r="AI152" s="6" t="s">
        <v>49</v>
      </c>
      <c r="AJ152" s="6" t="s">
        <v>1557</v>
      </c>
      <c r="AK152" s="6" t="s">
        <v>1549</v>
      </c>
      <c r="AL152" s="6" t="s">
        <v>1572</v>
      </c>
      <c r="AM152" s="6" t="s">
        <v>1660</v>
      </c>
      <c r="AN152" s="6" t="s">
        <v>49</v>
      </c>
      <c r="AO152" s="6" t="s">
        <v>49</v>
      </c>
      <c r="AP152" s="6" t="s">
        <v>1755</v>
      </c>
      <c r="AQ152" s="6" t="s">
        <v>49</v>
      </c>
      <c r="AR152" s="6" t="s">
        <v>1557</v>
      </c>
      <c r="AS152" s="6" t="s">
        <v>1549</v>
      </c>
      <c r="AT152" s="6" t="s">
        <v>1572</v>
      </c>
      <c r="AU152" s="6" t="s">
        <v>1660</v>
      </c>
      <c r="AV152" s="6" t="s">
        <v>49</v>
      </c>
      <c r="AW152" s="6" t="s">
        <v>49</v>
      </c>
      <c r="AX152" s="6" t="s">
        <v>1980</v>
      </c>
      <c r="AY152" s="6" t="s">
        <v>2139</v>
      </c>
      <c r="AZ152" s="6" t="s">
        <v>49</v>
      </c>
      <c r="BA152" s="6" t="s">
        <v>49</v>
      </c>
      <c r="BB152" s="6" t="s">
        <v>49</v>
      </c>
      <c r="BC152" s="26"/>
      <c r="BD152" s="26"/>
      <c r="BE152" s="26"/>
      <c r="BF152" s="26"/>
      <c r="BG152" s="26"/>
      <c r="BH152" s="26"/>
      <c r="BI152" s="26"/>
      <c r="BJ152" s="26"/>
      <c r="BK152" s="26"/>
      <c r="BL152" s="26"/>
      <c r="BM152" s="26"/>
      <c r="BN152" s="26"/>
      <c r="BO152" s="26"/>
      <c r="BP152" s="16">
        <v>46154</v>
      </c>
      <c r="BQ152" s="28" t="str">
        <f>HYPERLINK("https://organic.ams.usda.gov/Integrity//Certificate.aspx?cid=58&amp;nopid=1600003804")</f>
        <v>https://organic.ams.usda.gov/Integrity//Certificate.aspx?cid=58&amp;nopid=1600003804</v>
      </c>
    </row>
    <row r="153" spans="1:69" x14ac:dyDescent="0.3">
      <c r="A153" t="s">
        <v>3</v>
      </c>
      <c r="B153" s="6" t="s">
        <v>6</v>
      </c>
      <c r="C153" s="6" t="s">
        <v>29</v>
      </c>
      <c r="D153" s="6" t="s">
        <v>51</v>
      </c>
      <c r="E153" s="10" t="s">
        <v>222</v>
      </c>
      <c r="F153" s="6" t="s">
        <v>420</v>
      </c>
      <c r="G153" s="6" t="s">
        <v>49</v>
      </c>
      <c r="H153" s="6" t="s">
        <v>626</v>
      </c>
      <c r="I153" s="6" t="s">
        <v>797</v>
      </c>
      <c r="J153" s="6" t="s">
        <v>880</v>
      </c>
      <c r="K153" s="6" t="s">
        <v>994</v>
      </c>
      <c r="L153" s="16">
        <v>41703</v>
      </c>
      <c r="M153" s="16">
        <v>46478</v>
      </c>
      <c r="N153" s="6" t="s">
        <v>994</v>
      </c>
      <c r="O153" s="16">
        <v>41703</v>
      </c>
      <c r="P153" s="6" t="s">
        <v>1060</v>
      </c>
      <c r="Q153" s="6" t="s">
        <v>49</v>
      </c>
      <c r="R153" s="6" t="s">
        <v>49</v>
      </c>
      <c r="S153" s="6" t="s">
        <v>994</v>
      </c>
      <c r="T153" s="16">
        <v>41703</v>
      </c>
      <c r="U153" s="6" t="s">
        <v>1113</v>
      </c>
      <c r="V153" s="6" t="s">
        <v>49</v>
      </c>
      <c r="W153" s="6" t="s">
        <v>49</v>
      </c>
      <c r="X153" s="6" t="s">
        <v>49</v>
      </c>
      <c r="Y153" s="21" t="s">
        <v>49</v>
      </c>
      <c r="Z153" s="6" t="s">
        <v>49</v>
      </c>
      <c r="AA153" s="6" t="s">
        <v>49</v>
      </c>
      <c r="AB153" s="6" t="s">
        <v>49</v>
      </c>
      <c r="AC153" s="6" t="s">
        <v>994</v>
      </c>
      <c r="AD153" s="16">
        <v>41703</v>
      </c>
      <c r="AE153" s="6" t="s">
        <v>1132</v>
      </c>
      <c r="AF153" s="6" t="s">
        <v>49</v>
      </c>
      <c r="AG153" s="6" t="s">
        <v>49</v>
      </c>
      <c r="AH153" s="6" t="s">
        <v>1433</v>
      </c>
      <c r="AI153" s="6" t="s">
        <v>49</v>
      </c>
      <c r="AJ153" s="6" t="s">
        <v>1511</v>
      </c>
      <c r="AK153" s="6" t="s">
        <v>1549</v>
      </c>
      <c r="AL153" s="6" t="s">
        <v>1572</v>
      </c>
      <c r="AM153" s="6" t="s">
        <v>1601</v>
      </c>
      <c r="AN153" s="6" t="s">
        <v>1690</v>
      </c>
      <c r="AO153" s="6" t="s">
        <v>1710</v>
      </c>
      <c r="AP153" s="6" t="s">
        <v>1433</v>
      </c>
      <c r="AQ153" s="6" t="s">
        <v>49</v>
      </c>
      <c r="AR153" s="6" t="s">
        <v>1511</v>
      </c>
      <c r="AS153" s="6" t="s">
        <v>1549</v>
      </c>
      <c r="AT153" s="6" t="s">
        <v>1572</v>
      </c>
      <c r="AU153" s="6" t="s">
        <v>1601</v>
      </c>
      <c r="AV153" s="6" t="s">
        <v>49</v>
      </c>
      <c r="AW153" s="6" t="s">
        <v>49</v>
      </c>
      <c r="AX153" s="6" t="s">
        <v>1981</v>
      </c>
      <c r="AY153" s="6" t="s">
        <v>49</v>
      </c>
      <c r="AZ153" s="6" t="s">
        <v>49</v>
      </c>
      <c r="BA153" s="6" t="s">
        <v>49</v>
      </c>
      <c r="BB153" s="24">
        <v>171</v>
      </c>
      <c r="BC153" s="26"/>
      <c r="BD153" s="26"/>
      <c r="BE153" s="26"/>
      <c r="BF153" s="26" t="s">
        <v>2277</v>
      </c>
      <c r="BG153" s="26"/>
      <c r="BH153" s="26"/>
      <c r="BI153" s="26"/>
      <c r="BJ153" s="26"/>
      <c r="BK153" s="26"/>
      <c r="BL153" s="26"/>
      <c r="BM153" s="26"/>
      <c r="BN153" s="26"/>
      <c r="BO153" s="26"/>
      <c r="BP153" s="16">
        <v>46108</v>
      </c>
      <c r="BQ153" s="28" t="str">
        <f>HYPERLINK("https://organic.ams.usda.gov/Integrity//Certificate.aspx?cid=42&amp;nopid=6780000230")</f>
        <v>https://organic.ams.usda.gov/Integrity//Certificate.aspx?cid=42&amp;nopid=6780000230</v>
      </c>
    </row>
    <row r="154" spans="1:69" x14ac:dyDescent="0.3">
      <c r="A154" t="s">
        <v>3</v>
      </c>
      <c r="B154" s="6" t="s">
        <v>6</v>
      </c>
      <c r="C154" s="6" t="s">
        <v>29</v>
      </c>
      <c r="D154" s="6" t="s">
        <v>51</v>
      </c>
      <c r="E154" s="10" t="s">
        <v>223</v>
      </c>
      <c r="F154" s="6" t="s">
        <v>421</v>
      </c>
      <c r="G154" s="6" t="s">
        <v>49</v>
      </c>
      <c r="H154" s="6" t="s">
        <v>627</v>
      </c>
      <c r="I154" s="6" t="s">
        <v>798</v>
      </c>
      <c r="J154" s="6" t="s">
        <v>956</v>
      </c>
      <c r="K154" s="6" t="s">
        <v>994</v>
      </c>
      <c r="L154" s="16">
        <v>45742</v>
      </c>
      <c r="M154" s="16">
        <v>46478</v>
      </c>
      <c r="N154" s="6" t="s">
        <v>994</v>
      </c>
      <c r="O154" s="16">
        <v>45742</v>
      </c>
      <c r="P154" s="6" t="s">
        <v>1007</v>
      </c>
      <c r="Q154" s="6" t="s">
        <v>49</v>
      </c>
      <c r="R154" s="6" t="s">
        <v>49</v>
      </c>
      <c r="S154" s="6" t="s">
        <v>49</v>
      </c>
      <c r="T154" s="21" t="s">
        <v>49</v>
      </c>
      <c r="U154" s="6" t="s">
        <v>49</v>
      </c>
      <c r="V154" s="6" t="s">
        <v>49</v>
      </c>
      <c r="W154" s="6" t="s">
        <v>49</v>
      </c>
      <c r="X154" s="6" t="s">
        <v>49</v>
      </c>
      <c r="Y154" s="21" t="s">
        <v>49</v>
      </c>
      <c r="Z154" s="6" t="s">
        <v>49</v>
      </c>
      <c r="AA154" s="6" t="s">
        <v>49</v>
      </c>
      <c r="AB154" s="6" t="s">
        <v>49</v>
      </c>
      <c r="AC154" s="6" t="s">
        <v>49</v>
      </c>
      <c r="AD154" s="21" t="s">
        <v>49</v>
      </c>
      <c r="AE154" s="6" t="s">
        <v>49</v>
      </c>
      <c r="AF154" s="6" t="s">
        <v>49</v>
      </c>
      <c r="AG154" s="6" t="s">
        <v>49</v>
      </c>
      <c r="AH154" s="6" t="s">
        <v>1434</v>
      </c>
      <c r="AI154" s="6" t="s">
        <v>49</v>
      </c>
      <c r="AJ154" s="6" t="s">
        <v>1504</v>
      </c>
      <c r="AK154" s="6" t="s">
        <v>1549</v>
      </c>
      <c r="AL154" s="6" t="s">
        <v>1572</v>
      </c>
      <c r="AM154" s="6" t="s">
        <v>1661</v>
      </c>
      <c r="AN154" s="6" t="s">
        <v>49</v>
      </c>
      <c r="AO154" s="6" t="s">
        <v>49</v>
      </c>
      <c r="AP154" s="6" t="s">
        <v>1756</v>
      </c>
      <c r="AQ154" s="6" t="s">
        <v>49</v>
      </c>
      <c r="AR154" s="6" t="s">
        <v>1517</v>
      </c>
      <c r="AS154" s="6" t="s">
        <v>1549</v>
      </c>
      <c r="AT154" s="6" t="s">
        <v>1572</v>
      </c>
      <c r="AU154" s="6" t="s">
        <v>1609</v>
      </c>
      <c r="AV154" s="6" t="s">
        <v>49</v>
      </c>
      <c r="AW154" s="6" t="s">
        <v>49</v>
      </c>
      <c r="AX154" s="6" t="s">
        <v>1982</v>
      </c>
      <c r="AY154" s="6" t="s">
        <v>2140</v>
      </c>
      <c r="AZ154" s="6" t="s">
        <v>49</v>
      </c>
      <c r="BA154" s="6" t="s">
        <v>49</v>
      </c>
      <c r="BB154" s="24">
        <v>82</v>
      </c>
      <c r="BC154" s="26"/>
      <c r="BD154" s="26"/>
      <c r="BE154" s="26"/>
      <c r="BF154" s="26"/>
      <c r="BG154" s="26"/>
      <c r="BH154" s="26"/>
      <c r="BI154" s="26"/>
      <c r="BJ154" s="26"/>
      <c r="BK154" s="26"/>
      <c r="BL154" s="26"/>
      <c r="BM154" s="26"/>
      <c r="BN154" s="26"/>
      <c r="BO154" s="26"/>
      <c r="BP154" s="16">
        <v>46127</v>
      </c>
      <c r="BQ154" s="28" t="str">
        <f>HYPERLINK("https://organic.ams.usda.gov/Integrity//Certificate.aspx?cid=42&amp;nopid=6780000330")</f>
        <v>https://organic.ams.usda.gov/Integrity//Certificate.aspx?cid=42&amp;nopid=6780000330</v>
      </c>
    </row>
    <row r="155" spans="1:69" x14ac:dyDescent="0.3">
      <c r="A155" t="s">
        <v>3</v>
      </c>
      <c r="B155" s="6" t="s">
        <v>9</v>
      </c>
      <c r="C155" s="6" t="s">
        <v>32</v>
      </c>
      <c r="D155" s="6" t="s">
        <v>54</v>
      </c>
      <c r="E155" s="10" t="s">
        <v>224</v>
      </c>
      <c r="F155" s="6" t="s">
        <v>422</v>
      </c>
      <c r="G155" s="6" t="s">
        <v>49</v>
      </c>
      <c r="H155" s="6" t="s">
        <v>628</v>
      </c>
      <c r="I155" s="6" t="s">
        <v>772</v>
      </c>
      <c r="J155" s="6" t="s">
        <v>957</v>
      </c>
      <c r="K155" s="6" t="s">
        <v>994</v>
      </c>
      <c r="L155" s="16">
        <v>38825</v>
      </c>
      <c r="M155" s="16">
        <v>46394</v>
      </c>
      <c r="N155" s="6" t="s">
        <v>49</v>
      </c>
      <c r="O155" s="21" t="s">
        <v>49</v>
      </c>
      <c r="P155" s="6" t="s">
        <v>49</v>
      </c>
      <c r="Q155" s="6" t="s">
        <v>49</v>
      </c>
      <c r="R155" s="6" t="s">
        <v>49</v>
      </c>
      <c r="S155" s="6" t="s">
        <v>49</v>
      </c>
      <c r="T155" s="21" t="s">
        <v>49</v>
      </c>
      <c r="U155" s="6" t="s">
        <v>49</v>
      </c>
      <c r="V155" s="6" t="s">
        <v>49</v>
      </c>
      <c r="W155" s="6" t="s">
        <v>49</v>
      </c>
      <c r="X155" s="6" t="s">
        <v>49</v>
      </c>
      <c r="Y155" s="21" t="s">
        <v>49</v>
      </c>
      <c r="Z155" s="6" t="s">
        <v>49</v>
      </c>
      <c r="AA155" s="6" t="s">
        <v>49</v>
      </c>
      <c r="AB155" s="6" t="s">
        <v>49</v>
      </c>
      <c r="AC155" s="6" t="s">
        <v>994</v>
      </c>
      <c r="AD155" s="16">
        <v>38825</v>
      </c>
      <c r="AE155" s="6" t="s">
        <v>1212</v>
      </c>
      <c r="AF155" s="6" t="s">
        <v>49</v>
      </c>
      <c r="AG155" s="6" t="s">
        <v>1276</v>
      </c>
      <c r="AH155" s="6" t="s">
        <v>1435</v>
      </c>
      <c r="AI155" s="6" t="s">
        <v>49</v>
      </c>
      <c r="AJ155" s="6" t="s">
        <v>1512</v>
      </c>
      <c r="AK155" s="6" t="s">
        <v>1549</v>
      </c>
      <c r="AL155" s="6" t="s">
        <v>1572</v>
      </c>
      <c r="AM155" s="6" t="s">
        <v>1602</v>
      </c>
      <c r="AN155" s="6" t="s">
        <v>1693</v>
      </c>
      <c r="AO155" s="6" t="s">
        <v>1714</v>
      </c>
      <c r="AP155" s="6" t="s">
        <v>1435</v>
      </c>
      <c r="AQ155" s="6" t="s">
        <v>49</v>
      </c>
      <c r="AR155" s="6" t="s">
        <v>1512</v>
      </c>
      <c r="AS155" s="6" t="s">
        <v>1549</v>
      </c>
      <c r="AT155" s="6" t="s">
        <v>1572</v>
      </c>
      <c r="AU155" s="6" t="s">
        <v>1602</v>
      </c>
      <c r="AV155" s="6" t="s">
        <v>49</v>
      </c>
      <c r="AW155" s="6" t="s">
        <v>49</v>
      </c>
      <c r="AX155" s="6" t="s">
        <v>1983</v>
      </c>
      <c r="AY155" s="6" t="s">
        <v>2141</v>
      </c>
      <c r="AZ155" s="6" t="s">
        <v>49</v>
      </c>
      <c r="BA155" s="6" t="s">
        <v>49</v>
      </c>
      <c r="BB155" s="6" t="s">
        <v>49</v>
      </c>
      <c r="BC155" s="26"/>
      <c r="BD155" s="26"/>
      <c r="BE155" s="26"/>
      <c r="BF155" s="26"/>
      <c r="BG155" s="26"/>
      <c r="BH155" s="26"/>
      <c r="BI155" s="26"/>
      <c r="BJ155" s="26"/>
      <c r="BK155" s="26"/>
      <c r="BL155" s="26"/>
      <c r="BM155" s="26"/>
      <c r="BN155" s="26"/>
      <c r="BO155" s="26"/>
      <c r="BP155" s="16">
        <v>46154</v>
      </c>
      <c r="BQ155" s="28" t="str">
        <f>HYPERLINK("https://organic.ams.usda.gov/Integrity//Certificate.aspx?cid=71&amp;nopid=5520030788")</f>
        <v>https://organic.ams.usda.gov/Integrity//Certificate.aspx?cid=71&amp;nopid=5520030788</v>
      </c>
    </row>
    <row r="156" spans="1:69" x14ac:dyDescent="0.3">
      <c r="A156" t="s">
        <v>3</v>
      </c>
      <c r="B156" s="6" t="s">
        <v>21</v>
      </c>
      <c r="C156" s="6" t="s">
        <v>44</v>
      </c>
      <c r="D156" s="6" t="s">
        <v>66</v>
      </c>
      <c r="E156" s="10" t="s">
        <v>225</v>
      </c>
      <c r="F156" s="6" t="s">
        <v>423</v>
      </c>
      <c r="G156" s="6" t="s">
        <v>49</v>
      </c>
      <c r="H156" s="6" t="s">
        <v>629</v>
      </c>
      <c r="I156" s="6" t="s">
        <v>799</v>
      </c>
      <c r="J156" s="6" t="s">
        <v>958</v>
      </c>
      <c r="K156" s="6" t="s">
        <v>994</v>
      </c>
      <c r="L156" s="16">
        <v>45728</v>
      </c>
      <c r="M156" s="16">
        <v>46357</v>
      </c>
      <c r="N156" s="6" t="s">
        <v>49</v>
      </c>
      <c r="O156" s="21" t="s">
        <v>49</v>
      </c>
      <c r="P156" s="6" t="s">
        <v>49</v>
      </c>
      <c r="Q156" s="6" t="s">
        <v>49</v>
      </c>
      <c r="R156" s="6" t="s">
        <v>49</v>
      </c>
      <c r="S156" s="6" t="s">
        <v>49</v>
      </c>
      <c r="T156" s="21" t="s">
        <v>49</v>
      </c>
      <c r="U156" s="6" t="s">
        <v>49</v>
      </c>
      <c r="V156" s="6" t="s">
        <v>49</v>
      </c>
      <c r="W156" s="6" t="s">
        <v>49</v>
      </c>
      <c r="X156" s="6" t="s">
        <v>49</v>
      </c>
      <c r="Y156" s="21" t="s">
        <v>49</v>
      </c>
      <c r="Z156" s="6" t="s">
        <v>49</v>
      </c>
      <c r="AA156" s="6" t="s">
        <v>49</v>
      </c>
      <c r="AB156" s="6" t="s">
        <v>49</v>
      </c>
      <c r="AC156" s="6" t="s">
        <v>994</v>
      </c>
      <c r="AD156" s="16">
        <v>45728</v>
      </c>
      <c r="AE156" s="6" t="s">
        <v>1213</v>
      </c>
      <c r="AF156" s="6" t="s">
        <v>49</v>
      </c>
      <c r="AG156" s="6" t="s">
        <v>1277</v>
      </c>
      <c r="AH156" s="6" t="s">
        <v>1436</v>
      </c>
      <c r="AI156" s="6" t="s">
        <v>49</v>
      </c>
      <c r="AJ156" s="6" t="s">
        <v>1536</v>
      </c>
      <c r="AK156" s="6" t="s">
        <v>1549</v>
      </c>
      <c r="AL156" s="6" t="s">
        <v>1572</v>
      </c>
      <c r="AM156" s="6" t="s">
        <v>1634</v>
      </c>
      <c r="AN156" s="6" t="s">
        <v>49</v>
      </c>
      <c r="AO156" s="6" t="s">
        <v>49</v>
      </c>
      <c r="AP156" s="6" t="s">
        <v>1757</v>
      </c>
      <c r="AQ156" s="6" t="s">
        <v>1778</v>
      </c>
      <c r="AR156" s="6" t="s">
        <v>1512</v>
      </c>
      <c r="AS156" s="6" t="s">
        <v>1549</v>
      </c>
      <c r="AT156" s="6" t="s">
        <v>1572</v>
      </c>
      <c r="AU156" s="6" t="s">
        <v>1602</v>
      </c>
      <c r="AV156" s="6" t="s">
        <v>49</v>
      </c>
      <c r="AW156" s="6" t="s">
        <v>49</v>
      </c>
      <c r="AX156" s="6" t="s">
        <v>1984</v>
      </c>
      <c r="AY156" s="6" t="s">
        <v>2142</v>
      </c>
      <c r="AZ156" s="6" t="s">
        <v>2239</v>
      </c>
      <c r="BA156" s="6" t="s">
        <v>49</v>
      </c>
      <c r="BB156" s="6" t="s">
        <v>49</v>
      </c>
      <c r="BC156" s="26"/>
      <c r="BD156" s="26"/>
      <c r="BE156" s="26"/>
      <c r="BF156" s="26"/>
      <c r="BG156" s="26" t="s">
        <v>2277</v>
      </c>
      <c r="BH156" s="26"/>
      <c r="BI156" s="26"/>
      <c r="BJ156" s="26"/>
      <c r="BK156" s="26"/>
      <c r="BL156" s="26"/>
      <c r="BM156" s="26"/>
      <c r="BN156" s="26"/>
      <c r="BO156" s="26"/>
      <c r="BP156" s="16">
        <v>46064</v>
      </c>
      <c r="BQ156" s="28" t="str">
        <f>HYPERLINK("https://organic.ams.usda.gov/Integrity//Certificate.aspx?cid=72&amp;nopid=5870107398")</f>
        <v>https://organic.ams.usda.gov/Integrity//Certificate.aspx?cid=72&amp;nopid=5870107398</v>
      </c>
    </row>
    <row r="157" spans="1:69" x14ac:dyDescent="0.3">
      <c r="A157" t="s">
        <v>3</v>
      </c>
      <c r="B157" s="6" t="s">
        <v>15</v>
      </c>
      <c r="C157" s="6" t="s">
        <v>38</v>
      </c>
      <c r="D157" s="6" t="s">
        <v>60</v>
      </c>
      <c r="E157" s="10" t="s">
        <v>226</v>
      </c>
      <c r="F157" s="6" t="s">
        <v>424</v>
      </c>
      <c r="G157" s="6" t="s">
        <v>49</v>
      </c>
      <c r="H157" s="6" t="s">
        <v>630</v>
      </c>
      <c r="I157" s="6" t="s">
        <v>800</v>
      </c>
      <c r="J157" s="6" t="s">
        <v>959</v>
      </c>
      <c r="K157" s="6" t="s">
        <v>994</v>
      </c>
      <c r="L157" s="16">
        <v>45351</v>
      </c>
      <c r="M157" s="16">
        <v>46388</v>
      </c>
      <c r="N157" s="6" t="s">
        <v>49</v>
      </c>
      <c r="O157" s="21" t="s">
        <v>49</v>
      </c>
      <c r="P157" s="6" t="s">
        <v>49</v>
      </c>
      <c r="Q157" s="6" t="s">
        <v>49</v>
      </c>
      <c r="R157" s="6" t="s">
        <v>49</v>
      </c>
      <c r="S157" s="6" t="s">
        <v>49</v>
      </c>
      <c r="T157" s="21" t="s">
        <v>49</v>
      </c>
      <c r="U157" s="6" t="s">
        <v>49</v>
      </c>
      <c r="V157" s="6" t="s">
        <v>49</v>
      </c>
      <c r="W157" s="6" t="s">
        <v>49</v>
      </c>
      <c r="X157" s="6" t="s">
        <v>49</v>
      </c>
      <c r="Y157" s="21" t="s">
        <v>49</v>
      </c>
      <c r="Z157" s="6" t="s">
        <v>49</v>
      </c>
      <c r="AA157" s="6" t="s">
        <v>49</v>
      </c>
      <c r="AB157" s="6" t="s">
        <v>49</v>
      </c>
      <c r="AC157" s="6" t="s">
        <v>994</v>
      </c>
      <c r="AD157" s="16">
        <v>45351</v>
      </c>
      <c r="AE157" s="6" t="s">
        <v>1214</v>
      </c>
      <c r="AF157" s="6" t="s">
        <v>49</v>
      </c>
      <c r="AG157" s="6" t="s">
        <v>49</v>
      </c>
      <c r="AH157" s="6" t="s">
        <v>49</v>
      </c>
      <c r="AI157" s="6" t="s">
        <v>49</v>
      </c>
      <c r="AJ157" s="6" t="s">
        <v>49</v>
      </c>
      <c r="AK157" s="6" t="s">
        <v>49</v>
      </c>
      <c r="AL157" s="6" t="s">
        <v>49</v>
      </c>
      <c r="AM157" s="6" t="s">
        <v>49</v>
      </c>
      <c r="AN157" s="6" t="s">
        <v>49</v>
      </c>
      <c r="AO157" s="6" t="s">
        <v>49</v>
      </c>
      <c r="AP157" s="6" t="s">
        <v>1758</v>
      </c>
      <c r="AQ157" s="6" t="s">
        <v>1779</v>
      </c>
      <c r="AR157" s="6" t="s">
        <v>1799</v>
      </c>
      <c r="AS157" s="6" t="s">
        <v>1549</v>
      </c>
      <c r="AT157" s="6" t="s">
        <v>1572</v>
      </c>
      <c r="AU157" s="6" t="s">
        <v>1841</v>
      </c>
      <c r="AV157" s="6" t="s">
        <v>49</v>
      </c>
      <c r="AW157" s="6" t="s">
        <v>49</v>
      </c>
      <c r="AX157" s="6" t="s">
        <v>1985</v>
      </c>
      <c r="AY157" s="6" t="s">
        <v>2143</v>
      </c>
      <c r="AZ157" s="6" t="s">
        <v>49</v>
      </c>
      <c r="BA157" s="6" t="s">
        <v>49</v>
      </c>
      <c r="BB157" s="6" t="s">
        <v>49</v>
      </c>
      <c r="BC157" s="26"/>
      <c r="BD157" s="26"/>
      <c r="BE157" s="26" t="s">
        <v>2277</v>
      </c>
      <c r="BF157" s="26"/>
      <c r="BG157" s="26"/>
      <c r="BH157" s="26"/>
      <c r="BI157" s="26"/>
      <c r="BJ157" s="26"/>
      <c r="BK157" s="26"/>
      <c r="BL157" s="26"/>
      <c r="BM157" s="26"/>
      <c r="BN157" s="26"/>
      <c r="BO157" s="26"/>
      <c r="BP157" s="16">
        <v>46073</v>
      </c>
      <c r="BQ157" s="28" t="str">
        <f>HYPERLINK("https://organic.ams.usda.gov/Integrity//Certificate.aspx?cid=62&amp;nopid=8150023435")</f>
        <v>https://organic.ams.usda.gov/Integrity//Certificate.aspx?cid=62&amp;nopid=8150023435</v>
      </c>
    </row>
    <row r="158" spans="1:69" x14ac:dyDescent="0.3">
      <c r="A158" t="s">
        <v>3</v>
      </c>
      <c r="B158" s="6" t="s">
        <v>9</v>
      </c>
      <c r="C158" s="6" t="s">
        <v>32</v>
      </c>
      <c r="D158" s="6" t="s">
        <v>54</v>
      </c>
      <c r="E158" s="10" t="s">
        <v>227</v>
      </c>
      <c r="F158" s="6" t="s">
        <v>425</v>
      </c>
      <c r="G158" s="6" t="s">
        <v>49</v>
      </c>
      <c r="H158" s="6" t="s">
        <v>631</v>
      </c>
      <c r="I158" s="6" t="s">
        <v>713</v>
      </c>
      <c r="J158" s="6" t="s">
        <v>836</v>
      </c>
      <c r="K158" s="6" t="s">
        <v>994</v>
      </c>
      <c r="L158" s="16">
        <v>45581</v>
      </c>
      <c r="M158" s="16">
        <v>46245</v>
      </c>
      <c r="N158" s="6" t="s">
        <v>49</v>
      </c>
      <c r="O158" s="21" t="s">
        <v>49</v>
      </c>
      <c r="P158" s="6" t="s">
        <v>49</v>
      </c>
      <c r="Q158" s="6" t="s">
        <v>49</v>
      </c>
      <c r="R158" s="6" t="s">
        <v>49</v>
      </c>
      <c r="S158" s="6" t="s">
        <v>49</v>
      </c>
      <c r="T158" s="21" t="s">
        <v>49</v>
      </c>
      <c r="U158" s="6" t="s">
        <v>49</v>
      </c>
      <c r="V158" s="6" t="s">
        <v>49</v>
      </c>
      <c r="W158" s="6" t="s">
        <v>49</v>
      </c>
      <c r="X158" s="6" t="s">
        <v>49</v>
      </c>
      <c r="Y158" s="21" t="s">
        <v>49</v>
      </c>
      <c r="Z158" s="6" t="s">
        <v>49</v>
      </c>
      <c r="AA158" s="6" t="s">
        <v>49</v>
      </c>
      <c r="AB158" s="6" t="s">
        <v>49</v>
      </c>
      <c r="AC158" s="6" t="s">
        <v>994</v>
      </c>
      <c r="AD158" s="16">
        <v>45581</v>
      </c>
      <c r="AE158" s="6" t="s">
        <v>1215</v>
      </c>
      <c r="AF158" s="6" t="s">
        <v>49</v>
      </c>
      <c r="AG158" s="6" t="s">
        <v>1278</v>
      </c>
      <c r="AH158" s="6" t="s">
        <v>1437</v>
      </c>
      <c r="AI158" s="6" t="s">
        <v>49</v>
      </c>
      <c r="AJ158" s="6" t="s">
        <v>1519</v>
      </c>
      <c r="AK158" s="6" t="s">
        <v>1549</v>
      </c>
      <c r="AL158" s="6" t="s">
        <v>1572</v>
      </c>
      <c r="AM158" s="6" t="s">
        <v>1662</v>
      </c>
      <c r="AN158" s="6" t="s">
        <v>49</v>
      </c>
      <c r="AO158" s="6" t="s">
        <v>49</v>
      </c>
      <c r="AP158" s="6" t="s">
        <v>1437</v>
      </c>
      <c r="AQ158" s="6" t="s">
        <v>1777</v>
      </c>
      <c r="AR158" s="6" t="s">
        <v>1519</v>
      </c>
      <c r="AS158" s="6" t="s">
        <v>1549</v>
      </c>
      <c r="AT158" s="6" t="s">
        <v>1572</v>
      </c>
      <c r="AU158" s="6" t="s">
        <v>1613</v>
      </c>
      <c r="AV158" s="6" t="s">
        <v>49</v>
      </c>
      <c r="AW158" s="6" t="s">
        <v>49</v>
      </c>
      <c r="AX158" s="6" t="s">
        <v>1986</v>
      </c>
      <c r="AY158" s="6" t="s">
        <v>2059</v>
      </c>
      <c r="AZ158" s="6" t="s">
        <v>2193</v>
      </c>
      <c r="BA158" s="6" t="s">
        <v>49</v>
      </c>
      <c r="BB158" s="6" t="s">
        <v>49</v>
      </c>
      <c r="BC158" s="26"/>
      <c r="BD158" s="26"/>
      <c r="BE158" s="26"/>
      <c r="BF158" s="26"/>
      <c r="BG158" s="26"/>
      <c r="BH158" s="26"/>
      <c r="BI158" s="26"/>
      <c r="BJ158" s="26"/>
      <c r="BK158" s="26"/>
      <c r="BL158" s="26"/>
      <c r="BM158" s="26"/>
      <c r="BN158" s="26"/>
      <c r="BO158" s="26"/>
      <c r="BP158" s="16">
        <v>46153</v>
      </c>
      <c r="BQ158" s="28" t="str">
        <f>HYPERLINK("https://organic.ams.usda.gov/Integrity//Certificate.aspx?cid=71&amp;nopid=5520834625")</f>
        <v>https://organic.ams.usda.gov/Integrity//Certificate.aspx?cid=71&amp;nopid=5520834625</v>
      </c>
    </row>
    <row r="159" spans="1:69" x14ac:dyDescent="0.3">
      <c r="A159" t="s">
        <v>3</v>
      </c>
      <c r="B159" s="6" t="s">
        <v>21</v>
      </c>
      <c r="C159" s="6" t="s">
        <v>44</v>
      </c>
      <c r="D159" s="6" t="s">
        <v>66</v>
      </c>
      <c r="E159" s="10" t="s">
        <v>228</v>
      </c>
      <c r="F159" s="6" t="s">
        <v>426</v>
      </c>
      <c r="G159" s="6" t="s">
        <v>49</v>
      </c>
      <c r="H159" s="6" t="s">
        <v>632</v>
      </c>
      <c r="I159" s="6" t="s">
        <v>801</v>
      </c>
      <c r="J159" s="6" t="s">
        <v>960</v>
      </c>
      <c r="K159" s="6" t="s">
        <v>994</v>
      </c>
      <c r="L159" s="16">
        <v>45852</v>
      </c>
      <c r="M159" s="16">
        <v>46204</v>
      </c>
      <c r="N159" s="6" t="s">
        <v>49</v>
      </c>
      <c r="O159" s="21" t="s">
        <v>49</v>
      </c>
      <c r="P159" s="6" t="s">
        <v>49</v>
      </c>
      <c r="Q159" s="6" t="s">
        <v>49</v>
      </c>
      <c r="R159" s="6" t="s">
        <v>49</v>
      </c>
      <c r="S159" s="6" t="s">
        <v>49</v>
      </c>
      <c r="T159" s="21" t="s">
        <v>49</v>
      </c>
      <c r="U159" s="6" t="s">
        <v>49</v>
      </c>
      <c r="V159" s="6" t="s">
        <v>49</v>
      </c>
      <c r="W159" s="6" t="s">
        <v>49</v>
      </c>
      <c r="X159" s="6" t="s">
        <v>49</v>
      </c>
      <c r="Y159" s="21" t="s">
        <v>49</v>
      </c>
      <c r="Z159" s="6" t="s">
        <v>49</v>
      </c>
      <c r="AA159" s="6" t="s">
        <v>49</v>
      </c>
      <c r="AB159" s="6" t="s">
        <v>49</v>
      </c>
      <c r="AC159" s="6" t="s">
        <v>994</v>
      </c>
      <c r="AD159" s="16">
        <v>45852</v>
      </c>
      <c r="AE159" s="6" t="s">
        <v>1216</v>
      </c>
      <c r="AF159" s="6" t="s">
        <v>49</v>
      </c>
      <c r="AG159" s="6" t="s">
        <v>1279</v>
      </c>
      <c r="AH159" s="6" t="s">
        <v>1438</v>
      </c>
      <c r="AI159" s="6" t="s">
        <v>1481</v>
      </c>
      <c r="AJ159" s="6" t="s">
        <v>1539</v>
      </c>
      <c r="AK159" s="6" t="s">
        <v>1549</v>
      </c>
      <c r="AL159" s="6" t="s">
        <v>1572</v>
      </c>
      <c r="AM159" s="6" t="s">
        <v>1663</v>
      </c>
      <c r="AN159" s="6" t="s">
        <v>49</v>
      </c>
      <c r="AO159" s="6" t="s">
        <v>49</v>
      </c>
      <c r="AP159" s="6" t="s">
        <v>1438</v>
      </c>
      <c r="AQ159" s="6" t="s">
        <v>1481</v>
      </c>
      <c r="AR159" s="6" t="s">
        <v>1539</v>
      </c>
      <c r="AS159" s="6" t="s">
        <v>1549</v>
      </c>
      <c r="AT159" s="6" t="s">
        <v>1572</v>
      </c>
      <c r="AU159" s="6" t="s">
        <v>1663</v>
      </c>
      <c r="AV159" s="6" t="s">
        <v>49</v>
      </c>
      <c r="AW159" s="6" t="s">
        <v>49</v>
      </c>
      <c r="AX159" s="6" t="s">
        <v>1987</v>
      </c>
      <c r="AY159" s="6" t="s">
        <v>2144</v>
      </c>
      <c r="AZ159" s="6" t="s">
        <v>49</v>
      </c>
      <c r="BA159" s="6" t="s">
        <v>49</v>
      </c>
      <c r="BB159" s="6" t="s">
        <v>49</v>
      </c>
      <c r="BC159" s="26"/>
      <c r="BD159" s="26"/>
      <c r="BE159" s="26"/>
      <c r="BF159" s="26"/>
      <c r="BG159" s="26"/>
      <c r="BH159" s="26"/>
      <c r="BI159" s="26"/>
      <c r="BJ159" s="26"/>
      <c r="BK159" s="26"/>
      <c r="BL159" s="26" t="s">
        <v>2277</v>
      </c>
      <c r="BM159" s="26"/>
      <c r="BN159" s="26"/>
      <c r="BO159" s="26"/>
      <c r="BP159" s="16">
        <v>46059</v>
      </c>
      <c r="BQ159" s="28" t="str">
        <f>HYPERLINK("https://organic.ams.usda.gov/Integrity//Certificate.aspx?cid=72&amp;nopid=5870107537")</f>
        <v>https://organic.ams.usda.gov/Integrity//Certificate.aspx?cid=72&amp;nopid=5870107537</v>
      </c>
    </row>
    <row r="160" spans="1:69" x14ac:dyDescent="0.3">
      <c r="A160" t="s">
        <v>3</v>
      </c>
      <c r="B160" s="6" t="s">
        <v>9</v>
      </c>
      <c r="C160" s="6" t="s">
        <v>32</v>
      </c>
      <c r="D160" s="6" t="s">
        <v>54</v>
      </c>
      <c r="E160" s="10" t="s">
        <v>229</v>
      </c>
      <c r="F160" s="6" t="s">
        <v>427</v>
      </c>
      <c r="G160" s="6" t="s">
        <v>49</v>
      </c>
      <c r="H160" s="6" t="s">
        <v>633</v>
      </c>
      <c r="I160" s="6" t="s">
        <v>802</v>
      </c>
      <c r="J160" s="6" t="s">
        <v>961</v>
      </c>
      <c r="K160" s="6" t="s">
        <v>994</v>
      </c>
      <c r="L160" s="16">
        <v>45636</v>
      </c>
      <c r="M160" s="16">
        <v>46274</v>
      </c>
      <c r="N160" s="6" t="s">
        <v>49</v>
      </c>
      <c r="O160" s="21" t="s">
        <v>49</v>
      </c>
      <c r="P160" s="6" t="s">
        <v>49</v>
      </c>
      <c r="Q160" s="6" t="s">
        <v>49</v>
      </c>
      <c r="R160" s="6" t="s">
        <v>49</v>
      </c>
      <c r="S160" s="6" t="s">
        <v>49</v>
      </c>
      <c r="T160" s="21" t="s">
        <v>49</v>
      </c>
      <c r="U160" s="6" t="s">
        <v>49</v>
      </c>
      <c r="V160" s="6" t="s">
        <v>49</v>
      </c>
      <c r="W160" s="6" t="s">
        <v>49</v>
      </c>
      <c r="X160" s="6" t="s">
        <v>49</v>
      </c>
      <c r="Y160" s="21" t="s">
        <v>49</v>
      </c>
      <c r="Z160" s="6" t="s">
        <v>49</v>
      </c>
      <c r="AA160" s="6" t="s">
        <v>49</v>
      </c>
      <c r="AB160" s="6" t="s">
        <v>49</v>
      </c>
      <c r="AC160" s="6" t="s">
        <v>994</v>
      </c>
      <c r="AD160" s="16">
        <v>45636</v>
      </c>
      <c r="AE160" s="6" t="s">
        <v>1217</v>
      </c>
      <c r="AF160" s="6" t="s">
        <v>49</v>
      </c>
      <c r="AG160" s="6" t="s">
        <v>1280</v>
      </c>
      <c r="AH160" s="6" t="s">
        <v>1439</v>
      </c>
      <c r="AI160" s="6" t="s">
        <v>1482</v>
      </c>
      <c r="AJ160" s="6" t="s">
        <v>1488</v>
      </c>
      <c r="AK160" s="6" t="s">
        <v>1549</v>
      </c>
      <c r="AL160" s="6" t="s">
        <v>1572</v>
      </c>
      <c r="AM160" s="6" t="s">
        <v>1664</v>
      </c>
      <c r="AN160" s="6" t="s">
        <v>49</v>
      </c>
      <c r="AO160" s="6" t="s">
        <v>49</v>
      </c>
      <c r="AP160" s="6" t="s">
        <v>1759</v>
      </c>
      <c r="AQ160" s="6" t="s">
        <v>49</v>
      </c>
      <c r="AR160" s="6" t="s">
        <v>1800</v>
      </c>
      <c r="AS160" s="6" t="s">
        <v>1808</v>
      </c>
      <c r="AT160" s="6" t="s">
        <v>1572</v>
      </c>
      <c r="AU160" s="6" t="s">
        <v>1842</v>
      </c>
      <c r="AV160" s="6" t="s">
        <v>49</v>
      </c>
      <c r="AW160" s="6" t="s">
        <v>49</v>
      </c>
      <c r="AX160" s="6" t="s">
        <v>1988</v>
      </c>
      <c r="AY160" s="6" t="s">
        <v>2145</v>
      </c>
      <c r="AZ160" s="6" t="s">
        <v>2240</v>
      </c>
      <c r="BA160" s="6" t="s">
        <v>49</v>
      </c>
      <c r="BB160" s="6" t="s">
        <v>49</v>
      </c>
      <c r="BC160" s="26"/>
      <c r="BD160" s="26"/>
      <c r="BE160" s="26"/>
      <c r="BF160" s="26"/>
      <c r="BG160" s="26"/>
      <c r="BH160" s="26"/>
      <c r="BI160" s="26"/>
      <c r="BJ160" s="26"/>
      <c r="BK160" s="26"/>
      <c r="BL160" s="26"/>
      <c r="BM160" s="26"/>
      <c r="BN160" s="26"/>
      <c r="BO160" s="26"/>
      <c r="BP160" s="16">
        <v>46153</v>
      </c>
      <c r="BQ160" s="28" t="str">
        <f>HYPERLINK("https://organic.ams.usda.gov/Integrity//Certificate.aspx?cid=71&amp;nopid=5520832298")</f>
        <v>https://organic.ams.usda.gov/Integrity//Certificate.aspx?cid=71&amp;nopid=5520832298</v>
      </c>
    </row>
    <row r="161" spans="1:69" x14ac:dyDescent="0.3">
      <c r="A161" t="s">
        <v>3</v>
      </c>
      <c r="B161" s="6" t="s">
        <v>12</v>
      </c>
      <c r="C161" s="6" t="s">
        <v>35</v>
      </c>
      <c r="D161" s="6" t="s">
        <v>57</v>
      </c>
      <c r="E161" s="10" t="s">
        <v>230</v>
      </c>
      <c r="F161" s="6" t="s">
        <v>428</v>
      </c>
      <c r="G161" s="6" t="s">
        <v>487</v>
      </c>
      <c r="H161" s="6" t="s">
        <v>634</v>
      </c>
      <c r="I161" s="6" t="s">
        <v>803</v>
      </c>
      <c r="J161" s="6" t="s">
        <v>962</v>
      </c>
      <c r="K161" s="6" t="s">
        <v>994</v>
      </c>
      <c r="L161" s="16">
        <v>45405</v>
      </c>
      <c r="M161" s="16">
        <v>46112</v>
      </c>
      <c r="N161" s="6" t="s">
        <v>49</v>
      </c>
      <c r="O161" s="21" t="s">
        <v>49</v>
      </c>
      <c r="P161" s="6" t="s">
        <v>49</v>
      </c>
      <c r="Q161" s="6" t="s">
        <v>49</v>
      </c>
      <c r="R161" s="6" t="s">
        <v>49</v>
      </c>
      <c r="S161" s="6" t="s">
        <v>49</v>
      </c>
      <c r="T161" s="21" t="s">
        <v>49</v>
      </c>
      <c r="U161" s="6" t="s">
        <v>49</v>
      </c>
      <c r="V161" s="6" t="s">
        <v>49</v>
      </c>
      <c r="W161" s="6" t="s">
        <v>49</v>
      </c>
      <c r="X161" s="6" t="s">
        <v>49</v>
      </c>
      <c r="Y161" s="21" t="s">
        <v>49</v>
      </c>
      <c r="Z161" s="6" t="s">
        <v>49</v>
      </c>
      <c r="AA161" s="6" t="s">
        <v>49</v>
      </c>
      <c r="AB161" s="6" t="s">
        <v>49</v>
      </c>
      <c r="AC161" s="6" t="s">
        <v>994</v>
      </c>
      <c r="AD161" s="16">
        <v>45405</v>
      </c>
      <c r="AE161" s="6" t="s">
        <v>1218</v>
      </c>
      <c r="AF161" s="6" t="s">
        <v>49</v>
      </c>
      <c r="AG161" s="6" t="s">
        <v>49</v>
      </c>
      <c r="AH161" s="6" t="s">
        <v>1440</v>
      </c>
      <c r="AI161" s="6" t="s">
        <v>49</v>
      </c>
      <c r="AJ161" s="6" t="s">
        <v>1558</v>
      </c>
      <c r="AK161" s="6" t="s">
        <v>1549</v>
      </c>
      <c r="AL161" s="6" t="s">
        <v>1572</v>
      </c>
      <c r="AM161" s="6" t="s">
        <v>1665</v>
      </c>
      <c r="AN161" s="6" t="s">
        <v>49</v>
      </c>
      <c r="AO161" s="6" t="s">
        <v>49</v>
      </c>
      <c r="AP161" s="6" t="s">
        <v>1440</v>
      </c>
      <c r="AQ161" s="6" t="s">
        <v>49</v>
      </c>
      <c r="AR161" s="6" t="s">
        <v>1558</v>
      </c>
      <c r="AS161" s="6" t="s">
        <v>1549</v>
      </c>
      <c r="AT161" s="6" t="s">
        <v>1572</v>
      </c>
      <c r="AU161" s="6" t="s">
        <v>1665</v>
      </c>
      <c r="AV161" s="6" t="s">
        <v>49</v>
      </c>
      <c r="AW161" s="6" t="s">
        <v>49</v>
      </c>
      <c r="AX161" s="6" t="s">
        <v>1989</v>
      </c>
      <c r="AY161" s="6" t="s">
        <v>2146</v>
      </c>
      <c r="AZ161" s="6" t="s">
        <v>2241</v>
      </c>
      <c r="BA161" s="6" t="s">
        <v>49</v>
      </c>
      <c r="BB161" s="6" t="s">
        <v>49</v>
      </c>
      <c r="BC161" s="26"/>
      <c r="BD161" s="26"/>
      <c r="BE161" s="26"/>
      <c r="BF161" s="26"/>
      <c r="BG161" s="26" t="s">
        <v>2277</v>
      </c>
      <c r="BH161" s="26"/>
      <c r="BI161" s="26"/>
      <c r="BJ161" s="26"/>
      <c r="BK161" s="26"/>
      <c r="BL161" s="26"/>
      <c r="BM161" s="26"/>
      <c r="BN161" s="26"/>
      <c r="BO161" s="26"/>
      <c r="BP161" s="16">
        <v>46154</v>
      </c>
      <c r="BQ161" s="28" t="str">
        <f>HYPERLINK("https://organic.ams.usda.gov/Integrity//Certificate.aspx?cid=58&amp;nopid=1600003749")</f>
        <v>https://organic.ams.usda.gov/Integrity//Certificate.aspx?cid=58&amp;nopid=1600003749</v>
      </c>
    </row>
    <row r="162" spans="1:69" x14ac:dyDescent="0.3">
      <c r="A162" t="s">
        <v>3</v>
      </c>
      <c r="B162" s="6" t="s">
        <v>6</v>
      </c>
      <c r="C162" s="6" t="s">
        <v>29</v>
      </c>
      <c r="D162" s="6" t="s">
        <v>51</v>
      </c>
      <c r="E162" s="10" t="s">
        <v>231</v>
      </c>
      <c r="F162" s="6" t="s">
        <v>429</v>
      </c>
      <c r="G162" s="6" t="s">
        <v>49</v>
      </c>
      <c r="H162" s="6" t="s">
        <v>635</v>
      </c>
      <c r="I162" s="6" t="s">
        <v>756</v>
      </c>
      <c r="J162" s="6" t="s">
        <v>963</v>
      </c>
      <c r="K162" s="6" t="s">
        <v>994</v>
      </c>
      <c r="L162" s="16">
        <v>44351</v>
      </c>
      <c r="M162" s="16">
        <v>46113</v>
      </c>
      <c r="N162" s="6" t="s">
        <v>994</v>
      </c>
      <c r="O162" s="16">
        <v>44351</v>
      </c>
      <c r="P162" s="6" t="s">
        <v>1061</v>
      </c>
      <c r="Q162" s="6" t="s">
        <v>49</v>
      </c>
      <c r="R162" s="6" t="s">
        <v>49</v>
      </c>
      <c r="S162" s="6" t="s">
        <v>49</v>
      </c>
      <c r="T162" s="21" t="s">
        <v>49</v>
      </c>
      <c r="U162" s="6" t="s">
        <v>49</v>
      </c>
      <c r="V162" s="6" t="s">
        <v>49</v>
      </c>
      <c r="W162" s="6" t="s">
        <v>49</v>
      </c>
      <c r="X162" s="6" t="s">
        <v>49</v>
      </c>
      <c r="Y162" s="21" t="s">
        <v>49</v>
      </c>
      <c r="Z162" s="6" t="s">
        <v>49</v>
      </c>
      <c r="AA162" s="6" t="s">
        <v>49</v>
      </c>
      <c r="AB162" s="6" t="s">
        <v>49</v>
      </c>
      <c r="AC162" s="6" t="s">
        <v>49</v>
      </c>
      <c r="AD162" s="21" t="s">
        <v>49</v>
      </c>
      <c r="AE162" s="6" t="s">
        <v>49</v>
      </c>
      <c r="AF162" s="6" t="s">
        <v>49</v>
      </c>
      <c r="AG162" s="6" t="s">
        <v>49</v>
      </c>
      <c r="AH162" s="6" t="s">
        <v>1441</v>
      </c>
      <c r="AI162" s="6" t="s">
        <v>49</v>
      </c>
      <c r="AJ162" s="6" t="s">
        <v>1544</v>
      </c>
      <c r="AK162" s="6" t="s">
        <v>1549</v>
      </c>
      <c r="AL162" s="6" t="s">
        <v>1572</v>
      </c>
      <c r="AM162" s="6" t="s">
        <v>1645</v>
      </c>
      <c r="AN162" s="6" t="s">
        <v>544</v>
      </c>
      <c r="AO162" s="6" t="s">
        <v>1704</v>
      </c>
      <c r="AP162" s="6" t="s">
        <v>1441</v>
      </c>
      <c r="AQ162" s="6" t="s">
        <v>49</v>
      </c>
      <c r="AR162" s="6" t="s">
        <v>1544</v>
      </c>
      <c r="AS162" s="6" t="s">
        <v>1549</v>
      </c>
      <c r="AT162" s="6" t="s">
        <v>1572</v>
      </c>
      <c r="AU162" s="6" t="s">
        <v>1645</v>
      </c>
      <c r="AV162" s="6" t="s">
        <v>49</v>
      </c>
      <c r="AW162" s="6" t="s">
        <v>49</v>
      </c>
      <c r="AX162" s="6" t="s">
        <v>1990</v>
      </c>
      <c r="AY162" s="6" t="s">
        <v>2147</v>
      </c>
      <c r="AZ162" s="6" t="s">
        <v>2242</v>
      </c>
      <c r="BA162" s="6" t="s">
        <v>49</v>
      </c>
      <c r="BB162" s="24">
        <v>7</v>
      </c>
      <c r="BC162" s="26"/>
      <c r="BD162" s="26"/>
      <c r="BE162" s="26"/>
      <c r="BF162" s="26"/>
      <c r="BG162" s="26"/>
      <c r="BH162" s="26"/>
      <c r="BI162" s="26"/>
      <c r="BJ162" s="26"/>
      <c r="BK162" s="26"/>
      <c r="BL162" s="26"/>
      <c r="BM162" s="26"/>
      <c r="BN162" s="26"/>
      <c r="BO162" s="26"/>
      <c r="BP162" s="16">
        <v>45859</v>
      </c>
      <c r="BQ162" s="28" t="str">
        <f>HYPERLINK("https://organic.ams.usda.gov/Integrity//Certificate.aspx?cid=42&amp;nopid=6782968743")</f>
        <v>https://organic.ams.usda.gov/Integrity//Certificate.aspx?cid=42&amp;nopid=6782968743</v>
      </c>
    </row>
    <row r="163" spans="1:69" x14ac:dyDescent="0.3">
      <c r="A163" t="s">
        <v>3</v>
      </c>
      <c r="B163" s="6" t="s">
        <v>17</v>
      </c>
      <c r="C163" s="6" t="s">
        <v>40</v>
      </c>
      <c r="D163" s="6" t="s">
        <v>62</v>
      </c>
      <c r="E163" s="10" t="s">
        <v>232</v>
      </c>
      <c r="F163" s="6" t="s">
        <v>430</v>
      </c>
      <c r="G163" s="6" t="s">
        <v>49</v>
      </c>
      <c r="H163" s="6" t="s">
        <v>636</v>
      </c>
      <c r="I163" s="6" t="s">
        <v>804</v>
      </c>
      <c r="J163" s="6" t="s">
        <v>964</v>
      </c>
      <c r="K163" s="6" t="s">
        <v>994</v>
      </c>
      <c r="L163" s="16">
        <v>45979</v>
      </c>
      <c r="M163" s="16">
        <v>46235</v>
      </c>
      <c r="N163" s="6" t="s">
        <v>994</v>
      </c>
      <c r="O163" s="16">
        <v>45979</v>
      </c>
      <c r="P163" s="6" t="s">
        <v>1062</v>
      </c>
      <c r="Q163" s="6" t="s">
        <v>49</v>
      </c>
      <c r="R163" s="6" t="s">
        <v>1087</v>
      </c>
      <c r="S163" s="6" t="s">
        <v>49</v>
      </c>
      <c r="T163" s="21" t="s">
        <v>49</v>
      </c>
      <c r="U163" s="6" t="s">
        <v>49</v>
      </c>
      <c r="V163" s="6" t="s">
        <v>49</v>
      </c>
      <c r="W163" s="6" t="s">
        <v>49</v>
      </c>
      <c r="X163" s="6" t="s">
        <v>49</v>
      </c>
      <c r="Y163" s="21" t="s">
        <v>49</v>
      </c>
      <c r="Z163" s="6" t="s">
        <v>49</v>
      </c>
      <c r="AA163" s="6" t="s">
        <v>49</v>
      </c>
      <c r="AB163" s="6" t="s">
        <v>49</v>
      </c>
      <c r="AC163" s="6" t="s">
        <v>49</v>
      </c>
      <c r="AD163" s="21" t="s">
        <v>49</v>
      </c>
      <c r="AE163" s="6" t="s">
        <v>49</v>
      </c>
      <c r="AF163" s="6" t="s">
        <v>49</v>
      </c>
      <c r="AG163" s="6" t="s">
        <v>49</v>
      </c>
      <c r="AH163" s="6" t="s">
        <v>1442</v>
      </c>
      <c r="AI163" s="6" t="s">
        <v>49</v>
      </c>
      <c r="AJ163" s="6" t="s">
        <v>1512</v>
      </c>
      <c r="AK163" s="6" t="s">
        <v>1549</v>
      </c>
      <c r="AL163" s="6" t="s">
        <v>1572</v>
      </c>
      <c r="AM163" s="6" t="s">
        <v>1620</v>
      </c>
      <c r="AN163" s="6" t="s">
        <v>49</v>
      </c>
      <c r="AO163" s="6" t="s">
        <v>49</v>
      </c>
      <c r="AP163" s="6" t="s">
        <v>49</v>
      </c>
      <c r="AQ163" s="6" t="s">
        <v>49</v>
      </c>
      <c r="AR163" s="6" t="s">
        <v>49</v>
      </c>
      <c r="AS163" s="6" t="s">
        <v>49</v>
      </c>
      <c r="AT163" s="6" t="s">
        <v>49</v>
      </c>
      <c r="AU163" s="6" t="s">
        <v>49</v>
      </c>
      <c r="AV163" s="6" t="s">
        <v>49</v>
      </c>
      <c r="AW163" s="6" t="s">
        <v>49</v>
      </c>
      <c r="AX163" s="6" t="s">
        <v>1991</v>
      </c>
      <c r="AY163" s="6" t="s">
        <v>49</v>
      </c>
      <c r="AZ163" s="6" t="s">
        <v>49</v>
      </c>
      <c r="BA163" s="6" t="s">
        <v>49</v>
      </c>
      <c r="BB163" s="24">
        <v>3</v>
      </c>
      <c r="BC163" s="26"/>
      <c r="BD163" s="26"/>
      <c r="BE163" s="26"/>
      <c r="BF163" s="26"/>
      <c r="BG163" s="26"/>
      <c r="BH163" s="26"/>
      <c r="BI163" s="26"/>
      <c r="BJ163" s="26"/>
      <c r="BK163" s="26"/>
      <c r="BL163" s="26"/>
      <c r="BM163" s="26"/>
      <c r="BN163" s="26"/>
      <c r="BO163" s="26"/>
      <c r="BP163" s="16">
        <v>46150</v>
      </c>
      <c r="BQ163" s="28" t="str">
        <f>HYPERLINK("https://organic.ams.usda.gov/Integrity//Certificate.aspx?cid=31&amp;nopid=3928972582")</f>
        <v>https://organic.ams.usda.gov/Integrity//Certificate.aspx?cid=31&amp;nopid=3928972582</v>
      </c>
    </row>
    <row r="164" spans="1:69" x14ac:dyDescent="0.3">
      <c r="A164" t="s">
        <v>3</v>
      </c>
      <c r="B164" s="6" t="s">
        <v>24</v>
      </c>
      <c r="C164" s="6" t="s">
        <v>47</v>
      </c>
      <c r="D164" s="6" t="s">
        <v>69</v>
      </c>
      <c r="E164" s="10" t="s">
        <v>233</v>
      </c>
      <c r="F164" s="6" t="s">
        <v>431</v>
      </c>
      <c r="G164" s="6" t="s">
        <v>49</v>
      </c>
      <c r="H164" s="6" t="s">
        <v>637</v>
      </c>
      <c r="I164" s="6" t="s">
        <v>49</v>
      </c>
      <c r="J164" s="6" t="s">
        <v>965</v>
      </c>
      <c r="K164" s="6" t="s">
        <v>994</v>
      </c>
      <c r="L164" s="16">
        <v>44286</v>
      </c>
      <c r="M164" s="16">
        <v>46419</v>
      </c>
      <c r="N164" s="6" t="s">
        <v>49</v>
      </c>
      <c r="O164" s="21" t="s">
        <v>49</v>
      </c>
      <c r="P164" s="6" t="s">
        <v>49</v>
      </c>
      <c r="Q164" s="6" t="s">
        <v>49</v>
      </c>
      <c r="R164" s="6" t="s">
        <v>49</v>
      </c>
      <c r="S164" s="6" t="s">
        <v>49</v>
      </c>
      <c r="T164" s="21" t="s">
        <v>49</v>
      </c>
      <c r="U164" s="6" t="s">
        <v>49</v>
      </c>
      <c r="V164" s="6" t="s">
        <v>49</v>
      </c>
      <c r="W164" s="6" t="s">
        <v>49</v>
      </c>
      <c r="X164" s="6" t="s">
        <v>49</v>
      </c>
      <c r="Y164" s="21" t="s">
        <v>49</v>
      </c>
      <c r="Z164" s="6" t="s">
        <v>49</v>
      </c>
      <c r="AA164" s="6" t="s">
        <v>49</v>
      </c>
      <c r="AB164" s="6" t="s">
        <v>49</v>
      </c>
      <c r="AC164" s="6" t="s">
        <v>994</v>
      </c>
      <c r="AD164" s="16">
        <v>44286</v>
      </c>
      <c r="AE164" s="6" t="s">
        <v>1219</v>
      </c>
      <c r="AF164" s="6" t="s">
        <v>49</v>
      </c>
      <c r="AG164" s="6" t="s">
        <v>49</v>
      </c>
      <c r="AH164" s="6" t="s">
        <v>1443</v>
      </c>
      <c r="AI164" s="6" t="s">
        <v>49</v>
      </c>
      <c r="AJ164" s="6" t="s">
        <v>1505</v>
      </c>
      <c r="AK164" s="6" t="s">
        <v>1549</v>
      </c>
      <c r="AL164" s="6" t="s">
        <v>1572</v>
      </c>
      <c r="AM164" s="6" t="s">
        <v>1594</v>
      </c>
      <c r="AN164" s="6" t="s">
        <v>1688</v>
      </c>
      <c r="AO164" s="6" t="s">
        <v>1708</v>
      </c>
      <c r="AP164" s="6" t="s">
        <v>49</v>
      </c>
      <c r="AQ164" s="6" t="s">
        <v>49</v>
      </c>
      <c r="AR164" s="6" t="s">
        <v>49</v>
      </c>
      <c r="AS164" s="6" t="s">
        <v>49</v>
      </c>
      <c r="AT164" s="6" t="s">
        <v>49</v>
      </c>
      <c r="AU164" s="6" t="s">
        <v>49</v>
      </c>
      <c r="AV164" s="6" t="s">
        <v>49</v>
      </c>
      <c r="AW164" s="6" t="s">
        <v>49</v>
      </c>
      <c r="AX164" s="6" t="s">
        <v>49</v>
      </c>
      <c r="AY164" s="6" t="s">
        <v>2148</v>
      </c>
      <c r="AZ164" s="6" t="s">
        <v>49</v>
      </c>
      <c r="BA164" s="6" t="s">
        <v>2268</v>
      </c>
      <c r="BB164" s="24">
        <v>0</v>
      </c>
      <c r="BC164" s="26"/>
      <c r="BD164" s="26"/>
      <c r="BE164" s="26"/>
      <c r="BF164" s="26"/>
      <c r="BG164" s="26" t="s">
        <v>2277</v>
      </c>
      <c r="BH164" s="26"/>
      <c r="BI164" s="26"/>
      <c r="BJ164" s="26"/>
      <c r="BK164" s="26"/>
      <c r="BL164" s="26"/>
      <c r="BM164" s="26"/>
      <c r="BN164" s="26"/>
      <c r="BO164" s="26"/>
      <c r="BP164" s="16">
        <v>46059</v>
      </c>
      <c r="BQ164" s="28" t="str">
        <f>HYPERLINK("https://organic.ams.usda.gov/Integrity//Certificate.aspx?cid=24&amp;nopid=7880130110")</f>
        <v>https://organic.ams.usda.gov/Integrity//Certificate.aspx?cid=24&amp;nopid=7880130110</v>
      </c>
    </row>
    <row r="165" spans="1:69" x14ac:dyDescent="0.3">
      <c r="A165" t="s">
        <v>3</v>
      </c>
      <c r="B165" s="6" t="s">
        <v>6</v>
      </c>
      <c r="C165" s="6" t="s">
        <v>29</v>
      </c>
      <c r="D165" s="6" t="s">
        <v>51</v>
      </c>
      <c r="E165" s="10" t="s">
        <v>234</v>
      </c>
      <c r="F165" s="6" t="s">
        <v>432</v>
      </c>
      <c r="G165" s="6" t="s">
        <v>49</v>
      </c>
      <c r="H165" s="6" t="s">
        <v>638</v>
      </c>
      <c r="I165" s="6" t="s">
        <v>805</v>
      </c>
      <c r="J165" s="6" t="s">
        <v>857</v>
      </c>
      <c r="K165" s="6" t="s">
        <v>994</v>
      </c>
      <c r="L165" s="16">
        <v>42224</v>
      </c>
      <c r="M165" s="16">
        <v>46113</v>
      </c>
      <c r="N165" s="6" t="s">
        <v>994</v>
      </c>
      <c r="O165" s="16">
        <v>42224</v>
      </c>
      <c r="P165" s="6" t="s">
        <v>1063</v>
      </c>
      <c r="Q165" s="6" t="s">
        <v>49</v>
      </c>
      <c r="R165" s="6" t="s">
        <v>49</v>
      </c>
      <c r="S165" s="6" t="s">
        <v>49</v>
      </c>
      <c r="T165" s="21" t="s">
        <v>49</v>
      </c>
      <c r="U165" s="6" t="s">
        <v>49</v>
      </c>
      <c r="V165" s="6" t="s">
        <v>49</v>
      </c>
      <c r="W165" s="6" t="s">
        <v>49</v>
      </c>
      <c r="X165" s="6" t="s">
        <v>49</v>
      </c>
      <c r="Y165" s="21" t="s">
        <v>49</v>
      </c>
      <c r="Z165" s="6" t="s">
        <v>49</v>
      </c>
      <c r="AA165" s="6" t="s">
        <v>49</v>
      </c>
      <c r="AB165" s="6" t="s">
        <v>49</v>
      </c>
      <c r="AC165" s="6" t="s">
        <v>49</v>
      </c>
      <c r="AD165" s="21" t="s">
        <v>49</v>
      </c>
      <c r="AE165" s="6" t="s">
        <v>49</v>
      </c>
      <c r="AF165" s="6" t="s">
        <v>49</v>
      </c>
      <c r="AG165" s="6" t="s">
        <v>49</v>
      </c>
      <c r="AH165" s="6" t="s">
        <v>1444</v>
      </c>
      <c r="AI165" s="6" t="s">
        <v>49</v>
      </c>
      <c r="AJ165" s="6" t="s">
        <v>1490</v>
      </c>
      <c r="AK165" s="6" t="s">
        <v>1549</v>
      </c>
      <c r="AL165" s="6" t="s">
        <v>1572</v>
      </c>
      <c r="AM165" s="6" t="s">
        <v>1579</v>
      </c>
      <c r="AN165" s="6" t="s">
        <v>574</v>
      </c>
      <c r="AO165" s="6" t="s">
        <v>1711</v>
      </c>
      <c r="AP165" s="6" t="s">
        <v>1444</v>
      </c>
      <c r="AQ165" s="6" t="s">
        <v>49</v>
      </c>
      <c r="AR165" s="6" t="s">
        <v>1490</v>
      </c>
      <c r="AS165" s="6" t="s">
        <v>1549</v>
      </c>
      <c r="AT165" s="6" t="s">
        <v>1572</v>
      </c>
      <c r="AU165" s="6" t="s">
        <v>1579</v>
      </c>
      <c r="AV165" s="6" t="s">
        <v>49</v>
      </c>
      <c r="AW165" s="6" t="s">
        <v>49</v>
      </c>
      <c r="AX165" s="6" t="s">
        <v>1992</v>
      </c>
      <c r="AY165" s="6" t="s">
        <v>49</v>
      </c>
      <c r="AZ165" s="6" t="s">
        <v>49</v>
      </c>
      <c r="BA165" s="6" t="s">
        <v>49</v>
      </c>
      <c r="BB165" s="24">
        <v>20</v>
      </c>
      <c r="BC165" s="26"/>
      <c r="BD165" s="26"/>
      <c r="BE165" s="26"/>
      <c r="BF165" s="26"/>
      <c r="BG165" s="26"/>
      <c r="BH165" s="26"/>
      <c r="BI165" s="26"/>
      <c r="BJ165" s="26"/>
      <c r="BK165" s="26"/>
      <c r="BL165" s="26"/>
      <c r="BM165" s="26"/>
      <c r="BN165" s="26"/>
      <c r="BO165" s="26"/>
      <c r="BP165" s="16">
        <v>45813</v>
      </c>
      <c r="BQ165" s="28" t="str">
        <f>HYPERLINK("https://organic.ams.usda.gov/Integrity//Certificate.aspx?cid=42&amp;nopid=6780000258")</f>
        <v>https://organic.ams.usda.gov/Integrity//Certificate.aspx?cid=42&amp;nopid=6780000258</v>
      </c>
    </row>
    <row r="166" spans="1:69" x14ac:dyDescent="0.3">
      <c r="A166" t="s">
        <v>3</v>
      </c>
      <c r="B166" s="6" t="s">
        <v>9</v>
      </c>
      <c r="C166" s="6" t="s">
        <v>32</v>
      </c>
      <c r="D166" s="6" t="s">
        <v>54</v>
      </c>
      <c r="E166" s="10" t="s">
        <v>235</v>
      </c>
      <c r="F166" s="6" t="s">
        <v>433</v>
      </c>
      <c r="G166" s="6" t="s">
        <v>49</v>
      </c>
      <c r="H166" s="6" t="s">
        <v>639</v>
      </c>
      <c r="I166" s="6" t="s">
        <v>806</v>
      </c>
      <c r="J166" s="6" t="s">
        <v>966</v>
      </c>
      <c r="K166" s="6" t="s">
        <v>994</v>
      </c>
      <c r="L166" s="16">
        <v>45826</v>
      </c>
      <c r="M166" s="16">
        <v>46447</v>
      </c>
      <c r="N166" s="6" t="s">
        <v>49</v>
      </c>
      <c r="O166" s="21" t="s">
        <v>49</v>
      </c>
      <c r="P166" s="6" t="s">
        <v>49</v>
      </c>
      <c r="Q166" s="6" t="s">
        <v>49</v>
      </c>
      <c r="R166" s="6" t="s">
        <v>49</v>
      </c>
      <c r="S166" s="6" t="s">
        <v>49</v>
      </c>
      <c r="T166" s="21" t="s">
        <v>49</v>
      </c>
      <c r="U166" s="6" t="s">
        <v>49</v>
      </c>
      <c r="V166" s="6" t="s">
        <v>49</v>
      </c>
      <c r="W166" s="6" t="s">
        <v>49</v>
      </c>
      <c r="X166" s="6" t="s">
        <v>49</v>
      </c>
      <c r="Y166" s="21" t="s">
        <v>49</v>
      </c>
      <c r="Z166" s="6" t="s">
        <v>49</v>
      </c>
      <c r="AA166" s="6" t="s">
        <v>49</v>
      </c>
      <c r="AB166" s="6" t="s">
        <v>49</v>
      </c>
      <c r="AC166" s="6" t="s">
        <v>994</v>
      </c>
      <c r="AD166" s="16">
        <v>45826</v>
      </c>
      <c r="AE166" s="6" t="s">
        <v>1220</v>
      </c>
      <c r="AF166" s="6" t="s">
        <v>49</v>
      </c>
      <c r="AG166" s="6" t="s">
        <v>1281</v>
      </c>
      <c r="AH166" s="6" t="s">
        <v>1445</v>
      </c>
      <c r="AI166" s="6" t="s">
        <v>49</v>
      </c>
      <c r="AJ166" s="6" t="s">
        <v>1485</v>
      </c>
      <c r="AK166" s="6" t="s">
        <v>1549</v>
      </c>
      <c r="AL166" s="6" t="s">
        <v>1572</v>
      </c>
      <c r="AM166" s="6" t="s">
        <v>1666</v>
      </c>
      <c r="AN166" s="6" t="s">
        <v>49</v>
      </c>
      <c r="AO166" s="6" t="s">
        <v>49</v>
      </c>
      <c r="AP166" s="6" t="s">
        <v>1760</v>
      </c>
      <c r="AQ166" s="6" t="s">
        <v>49</v>
      </c>
      <c r="AR166" s="6" t="s">
        <v>1801</v>
      </c>
      <c r="AS166" s="6" t="s">
        <v>1818</v>
      </c>
      <c r="AT166" s="6" t="s">
        <v>1572</v>
      </c>
      <c r="AU166" s="6" t="s">
        <v>1843</v>
      </c>
      <c r="AV166" s="6" t="s">
        <v>49</v>
      </c>
      <c r="AW166" s="6" t="s">
        <v>49</v>
      </c>
      <c r="AX166" s="6" t="s">
        <v>1993</v>
      </c>
      <c r="AY166" s="6" t="s">
        <v>49</v>
      </c>
      <c r="AZ166" s="6" t="s">
        <v>2243</v>
      </c>
      <c r="BA166" s="6" t="s">
        <v>49</v>
      </c>
      <c r="BB166" s="6" t="s">
        <v>49</v>
      </c>
      <c r="BC166" s="26"/>
      <c r="BD166" s="26"/>
      <c r="BE166" s="26"/>
      <c r="BF166" s="26"/>
      <c r="BG166" s="26" t="s">
        <v>2277</v>
      </c>
      <c r="BH166" s="26"/>
      <c r="BI166" s="26"/>
      <c r="BJ166" s="26"/>
      <c r="BK166" s="26"/>
      <c r="BL166" s="26"/>
      <c r="BM166" s="26"/>
      <c r="BN166" s="26"/>
      <c r="BO166" s="26"/>
      <c r="BP166" s="16">
        <v>46153</v>
      </c>
      <c r="BQ166" s="28" t="str">
        <f>HYPERLINK("https://organic.ams.usda.gov/Integrity//Certificate.aspx?cid=71&amp;nopid=5520818871")</f>
        <v>https://organic.ams.usda.gov/Integrity//Certificate.aspx?cid=71&amp;nopid=5520818871</v>
      </c>
    </row>
    <row r="167" spans="1:69" x14ac:dyDescent="0.3">
      <c r="A167" t="s">
        <v>3</v>
      </c>
      <c r="B167" s="6" t="s">
        <v>7</v>
      </c>
      <c r="C167" s="6" t="s">
        <v>30</v>
      </c>
      <c r="D167" s="6" t="s">
        <v>52</v>
      </c>
      <c r="E167" s="10" t="s">
        <v>236</v>
      </c>
      <c r="F167" s="6" t="s">
        <v>434</v>
      </c>
      <c r="G167" s="6" t="s">
        <v>49</v>
      </c>
      <c r="H167" s="6" t="s">
        <v>640</v>
      </c>
      <c r="I167" s="6" t="s">
        <v>709</v>
      </c>
      <c r="J167" s="6" t="s">
        <v>967</v>
      </c>
      <c r="K167" s="6" t="s">
        <v>994</v>
      </c>
      <c r="L167" s="16">
        <v>45162</v>
      </c>
      <c r="M167" s="16">
        <v>46113</v>
      </c>
      <c r="N167" s="6" t="s">
        <v>49</v>
      </c>
      <c r="O167" s="21" t="s">
        <v>49</v>
      </c>
      <c r="P167" s="6" t="s">
        <v>49</v>
      </c>
      <c r="Q167" s="6" t="s">
        <v>49</v>
      </c>
      <c r="R167" s="6" t="s">
        <v>49</v>
      </c>
      <c r="S167" s="6" t="s">
        <v>49</v>
      </c>
      <c r="T167" s="21" t="s">
        <v>49</v>
      </c>
      <c r="U167" s="6" t="s">
        <v>49</v>
      </c>
      <c r="V167" s="6" t="s">
        <v>49</v>
      </c>
      <c r="W167" s="6" t="s">
        <v>49</v>
      </c>
      <c r="X167" s="6" t="s">
        <v>49</v>
      </c>
      <c r="Y167" s="21" t="s">
        <v>49</v>
      </c>
      <c r="Z167" s="6" t="s">
        <v>49</v>
      </c>
      <c r="AA167" s="6" t="s">
        <v>49</v>
      </c>
      <c r="AB167" s="6" t="s">
        <v>49</v>
      </c>
      <c r="AC167" s="6" t="s">
        <v>994</v>
      </c>
      <c r="AD167" s="16">
        <v>45162</v>
      </c>
      <c r="AE167" s="6" t="s">
        <v>1221</v>
      </c>
      <c r="AF167" s="6" t="s">
        <v>49</v>
      </c>
      <c r="AG167" s="6" t="s">
        <v>49</v>
      </c>
      <c r="AH167" s="6" t="s">
        <v>1446</v>
      </c>
      <c r="AI167" s="6" t="s">
        <v>49</v>
      </c>
      <c r="AJ167" s="6" t="s">
        <v>1488</v>
      </c>
      <c r="AK167" s="6" t="s">
        <v>1549</v>
      </c>
      <c r="AL167" s="6" t="s">
        <v>1572</v>
      </c>
      <c r="AM167" s="6" t="s">
        <v>1667</v>
      </c>
      <c r="AN167" s="6" t="s">
        <v>1691</v>
      </c>
      <c r="AO167" s="6" t="s">
        <v>1712</v>
      </c>
      <c r="AP167" s="6" t="s">
        <v>1446</v>
      </c>
      <c r="AQ167" s="6" t="s">
        <v>49</v>
      </c>
      <c r="AR167" s="6" t="s">
        <v>1488</v>
      </c>
      <c r="AS167" s="6" t="s">
        <v>1549</v>
      </c>
      <c r="AT167" s="6" t="s">
        <v>1572</v>
      </c>
      <c r="AU167" s="6" t="s">
        <v>1667</v>
      </c>
      <c r="AV167" s="6" t="s">
        <v>49</v>
      </c>
      <c r="AW167" s="6" t="s">
        <v>49</v>
      </c>
      <c r="AX167" s="6" t="s">
        <v>1994</v>
      </c>
      <c r="AY167" s="6" t="s">
        <v>2149</v>
      </c>
      <c r="AZ167" s="6" t="s">
        <v>49</v>
      </c>
      <c r="BA167" s="6" t="s">
        <v>49</v>
      </c>
      <c r="BB167" s="24">
        <v>0</v>
      </c>
      <c r="BC167" s="26"/>
      <c r="BD167" s="26"/>
      <c r="BE167" s="26"/>
      <c r="BF167" s="26"/>
      <c r="BG167" s="26"/>
      <c r="BH167" s="26"/>
      <c r="BI167" s="26"/>
      <c r="BJ167" s="26"/>
      <c r="BK167" s="26"/>
      <c r="BL167" s="26"/>
      <c r="BM167" s="26"/>
      <c r="BN167" s="26"/>
      <c r="BO167" s="26"/>
      <c r="BP167" s="16">
        <v>46118</v>
      </c>
      <c r="BQ167" s="28" t="str">
        <f>HYPERLINK("https://organic.ams.usda.gov/Integrity//Certificate.aspx?cid=51&amp;nopid=8240082423")</f>
        <v>https://organic.ams.usda.gov/Integrity//Certificate.aspx?cid=51&amp;nopid=8240082423</v>
      </c>
    </row>
    <row r="168" spans="1:69" x14ac:dyDescent="0.3">
      <c r="A168" t="s">
        <v>3</v>
      </c>
      <c r="B168" s="6" t="s">
        <v>13</v>
      </c>
      <c r="C168" s="6" t="s">
        <v>36</v>
      </c>
      <c r="D168" s="6" t="s">
        <v>58</v>
      </c>
      <c r="E168" s="10" t="s">
        <v>237</v>
      </c>
      <c r="F168" s="6" t="s">
        <v>435</v>
      </c>
      <c r="G168" s="6" t="s">
        <v>49</v>
      </c>
      <c r="H168" s="6" t="s">
        <v>49</v>
      </c>
      <c r="I168" s="6" t="s">
        <v>674</v>
      </c>
      <c r="J168" s="6" t="s">
        <v>905</v>
      </c>
      <c r="K168" s="6" t="s">
        <v>994</v>
      </c>
      <c r="L168" s="16">
        <v>44917</v>
      </c>
      <c r="M168" s="16">
        <v>46296</v>
      </c>
      <c r="N168" s="6" t="s">
        <v>49</v>
      </c>
      <c r="O168" s="21" t="s">
        <v>49</v>
      </c>
      <c r="P168" s="6" t="s">
        <v>49</v>
      </c>
      <c r="Q168" s="6" t="s">
        <v>49</v>
      </c>
      <c r="R168" s="6" t="s">
        <v>49</v>
      </c>
      <c r="S168" s="6" t="s">
        <v>49</v>
      </c>
      <c r="T168" s="21" t="s">
        <v>49</v>
      </c>
      <c r="U168" s="6" t="s">
        <v>49</v>
      </c>
      <c r="V168" s="6" t="s">
        <v>49</v>
      </c>
      <c r="W168" s="6" t="s">
        <v>49</v>
      </c>
      <c r="X168" s="6" t="s">
        <v>49</v>
      </c>
      <c r="Y168" s="21" t="s">
        <v>49</v>
      </c>
      <c r="Z168" s="6" t="s">
        <v>49</v>
      </c>
      <c r="AA168" s="6" t="s">
        <v>49</v>
      </c>
      <c r="AB168" s="6" t="s">
        <v>49</v>
      </c>
      <c r="AC168" s="6" t="s">
        <v>994</v>
      </c>
      <c r="AD168" s="16">
        <v>44917</v>
      </c>
      <c r="AE168" s="6" t="s">
        <v>1222</v>
      </c>
      <c r="AF168" s="6" t="s">
        <v>49</v>
      </c>
      <c r="AG168" s="6" t="s">
        <v>49</v>
      </c>
      <c r="AH168" s="6" t="s">
        <v>1374</v>
      </c>
      <c r="AI168" s="6" t="s">
        <v>49</v>
      </c>
      <c r="AJ168" s="6" t="s">
        <v>1508</v>
      </c>
      <c r="AK168" s="6" t="s">
        <v>1549</v>
      </c>
      <c r="AL168" s="6" t="s">
        <v>1572</v>
      </c>
      <c r="AM168" s="6" t="s">
        <v>1598</v>
      </c>
      <c r="AN168" s="6" t="s">
        <v>1689</v>
      </c>
      <c r="AO168" s="6" t="s">
        <v>1709</v>
      </c>
      <c r="AP168" s="6" t="s">
        <v>49</v>
      </c>
      <c r="AQ168" s="6" t="s">
        <v>49</v>
      </c>
      <c r="AR168" s="6" t="s">
        <v>49</v>
      </c>
      <c r="AS168" s="6" t="s">
        <v>49</v>
      </c>
      <c r="AT168" s="6" t="s">
        <v>49</v>
      </c>
      <c r="AU168" s="6" t="s">
        <v>49</v>
      </c>
      <c r="AV168" s="6" t="s">
        <v>49</v>
      </c>
      <c r="AW168" s="6" t="s">
        <v>49</v>
      </c>
      <c r="AX168" s="6" t="s">
        <v>49</v>
      </c>
      <c r="AY168" s="6" t="s">
        <v>2150</v>
      </c>
      <c r="AZ168" s="6" t="s">
        <v>49</v>
      </c>
      <c r="BA168" s="6" t="s">
        <v>49</v>
      </c>
      <c r="BB168" s="6" t="s">
        <v>49</v>
      </c>
      <c r="BC168" s="26"/>
      <c r="BD168" s="26"/>
      <c r="BE168" s="26"/>
      <c r="BF168" s="26"/>
      <c r="BG168" s="26"/>
      <c r="BH168" s="26"/>
      <c r="BI168" s="26"/>
      <c r="BJ168" s="26"/>
      <c r="BK168" s="26"/>
      <c r="BL168" s="26"/>
      <c r="BM168" s="26"/>
      <c r="BN168" s="26"/>
      <c r="BO168" s="26"/>
      <c r="BP168" s="16">
        <v>45985</v>
      </c>
      <c r="BQ168" s="28" t="str">
        <f>HYPERLINK("https://organic.ams.usda.gov/Integrity//Certificate.aspx?cid=74&amp;nopid=5350000250")</f>
        <v>https://organic.ams.usda.gov/Integrity//Certificate.aspx?cid=74&amp;nopid=5350000250</v>
      </c>
    </row>
    <row r="169" spans="1:69" x14ac:dyDescent="0.3">
      <c r="A169" t="s">
        <v>3</v>
      </c>
      <c r="B169" s="6" t="s">
        <v>25</v>
      </c>
      <c r="C169" s="6" t="s">
        <v>48</v>
      </c>
      <c r="D169" s="6" t="s">
        <v>70</v>
      </c>
      <c r="E169" s="10" t="s">
        <v>238</v>
      </c>
      <c r="F169" s="6" t="s">
        <v>436</v>
      </c>
      <c r="G169" s="6" t="s">
        <v>49</v>
      </c>
      <c r="H169" s="6" t="s">
        <v>641</v>
      </c>
      <c r="I169" s="6" t="s">
        <v>49</v>
      </c>
      <c r="J169" s="6" t="s">
        <v>49</v>
      </c>
      <c r="K169" s="6" t="s">
        <v>994</v>
      </c>
      <c r="L169" s="16">
        <v>45889</v>
      </c>
      <c r="M169" s="16">
        <v>46083</v>
      </c>
      <c r="N169" s="6" t="s">
        <v>49</v>
      </c>
      <c r="O169" s="21" t="s">
        <v>49</v>
      </c>
      <c r="P169" s="6" t="s">
        <v>49</v>
      </c>
      <c r="Q169" s="6" t="s">
        <v>49</v>
      </c>
      <c r="R169" s="6" t="s">
        <v>49</v>
      </c>
      <c r="S169" s="6" t="s">
        <v>49</v>
      </c>
      <c r="T169" s="21" t="s">
        <v>49</v>
      </c>
      <c r="U169" s="6" t="s">
        <v>49</v>
      </c>
      <c r="V169" s="6" t="s">
        <v>49</v>
      </c>
      <c r="W169" s="6" t="s">
        <v>49</v>
      </c>
      <c r="X169" s="6" t="s">
        <v>49</v>
      </c>
      <c r="Y169" s="21" t="s">
        <v>49</v>
      </c>
      <c r="Z169" s="6" t="s">
        <v>49</v>
      </c>
      <c r="AA169" s="6" t="s">
        <v>49</v>
      </c>
      <c r="AB169" s="6" t="s">
        <v>49</v>
      </c>
      <c r="AC169" s="6" t="s">
        <v>994</v>
      </c>
      <c r="AD169" s="16">
        <v>45889</v>
      </c>
      <c r="AE169" s="6" t="s">
        <v>1223</v>
      </c>
      <c r="AF169" s="6" t="s">
        <v>49</v>
      </c>
      <c r="AG169" s="6" t="s">
        <v>1282</v>
      </c>
      <c r="AH169" s="6" t="s">
        <v>49</v>
      </c>
      <c r="AI169" s="6" t="s">
        <v>49</v>
      </c>
      <c r="AJ169" s="6" t="s">
        <v>49</v>
      </c>
      <c r="AK169" s="6" t="s">
        <v>49</v>
      </c>
      <c r="AL169" s="6" t="s">
        <v>49</v>
      </c>
      <c r="AM169" s="6" t="s">
        <v>49</v>
      </c>
      <c r="AN169" s="6" t="s">
        <v>49</v>
      </c>
      <c r="AO169" s="6" t="s">
        <v>49</v>
      </c>
      <c r="AP169" s="6" t="s">
        <v>1761</v>
      </c>
      <c r="AQ169" s="6" t="s">
        <v>49</v>
      </c>
      <c r="AR169" s="6" t="s">
        <v>1524</v>
      </c>
      <c r="AS169" s="6" t="s">
        <v>1549</v>
      </c>
      <c r="AT169" s="6" t="s">
        <v>1572</v>
      </c>
      <c r="AU169" s="6" t="s">
        <v>1618</v>
      </c>
      <c r="AV169" s="6" t="s">
        <v>49</v>
      </c>
      <c r="AW169" s="6" t="s">
        <v>49</v>
      </c>
      <c r="AX169" s="6" t="s">
        <v>1995</v>
      </c>
      <c r="AY169" s="6" t="s">
        <v>49</v>
      </c>
      <c r="AZ169" s="6" t="s">
        <v>49</v>
      </c>
      <c r="BA169" s="6" t="s">
        <v>49</v>
      </c>
      <c r="BB169" s="24">
        <v>0</v>
      </c>
      <c r="BC169" s="26"/>
      <c r="BD169" s="26"/>
      <c r="BE169" s="26"/>
      <c r="BF169" s="26"/>
      <c r="BG169" s="26"/>
      <c r="BH169" s="26"/>
      <c r="BI169" s="26"/>
      <c r="BJ169" s="26"/>
      <c r="BK169" s="26"/>
      <c r="BL169" s="26"/>
      <c r="BM169" s="26"/>
      <c r="BN169" s="26"/>
      <c r="BO169" s="26"/>
      <c r="BP169" s="16">
        <v>45889</v>
      </c>
      <c r="BQ169" s="28" t="str">
        <f>HYPERLINK("https://organic.ams.usda.gov/Integrity//Certificate.aspx?cid=12&amp;nopid=8699695136")</f>
        <v>https://organic.ams.usda.gov/Integrity//Certificate.aspx?cid=12&amp;nopid=8699695136</v>
      </c>
    </row>
    <row r="170" spans="1:69" x14ac:dyDescent="0.3">
      <c r="A170" t="s">
        <v>3</v>
      </c>
      <c r="B170" s="6" t="s">
        <v>6</v>
      </c>
      <c r="C170" s="6" t="s">
        <v>29</v>
      </c>
      <c r="D170" s="6" t="s">
        <v>51</v>
      </c>
      <c r="E170" s="10" t="s">
        <v>239</v>
      </c>
      <c r="F170" s="6" t="s">
        <v>437</v>
      </c>
      <c r="G170" s="6" t="s">
        <v>49</v>
      </c>
      <c r="H170" s="6" t="s">
        <v>642</v>
      </c>
      <c r="I170" s="6" t="s">
        <v>674</v>
      </c>
      <c r="J170" s="6" t="s">
        <v>968</v>
      </c>
      <c r="K170" s="6" t="s">
        <v>994</v>
      </c>
      <c r="L170" s="16">
        <v>37545</v>
      </c>
      <c r="M170" s="16">
        <v>46478</v>
      </c>
      <c r="N170" s="6" t="s">
        <v>994</v>
      </c>
      <c r="O170" s="16">
        <v>37545</v>
      </c>
      <c r="P170" s="6" t="s">
        <v>1014</v>
      </c>
      <c r="Q170" s="6" t="s">
        <v>49</v>
      </c>
      <c r="R170" s="6" t="s">
        <v>49</v>
      </c>
      <c r="S170" s="6" t="s">
        <v>49</v>
      </c>
      <c r="T170" s="21" t="s">
        <v>49</v>
      </c>
      <c r="U170" s="6" t="s">
        <v>49</v>
      </c>
      <c r="V170" s="6" t="s">
        <v>49</v>
      </c>
      <c r="W170" s="6" t="s">
        <v>49</v>
      </c>
      <c r="X170" s="6" t="s">
        <v>49</v>
      </c>
      <c r="Y170" s="21" t="s">
        <v>49</v>
      </c>
      <c r="Z170" s="6" t="s">
        <v>49</v>
      </c>
      <c r="AA170" s="6" t="s">
        <v>49</v>
      </c>
      <c r="AB170" s="6" t="s">
        <v>49</v>
      </c>
      <c r="AC170" s="6" t="s">
        <v>49</v>
      </c>
      <c r="AD170" s="21" t="s">
        <v>49</v>
      </c>
      <c r="AE170" s="6" t="s">
        <v>49</v>
      </c>
      <c r="AF170" s="6" t="s">
        <v>49</v>
      </c>
      <c r="AG170" s="6" t="s">
        <v>49</v>
      </c>
      <c r="AH170" s="6" t="s">
        <v>1447</v>
      </c>
      <c r="AI170" s="6" t="s">
        <v>49</v>
      </c>
      <c r="AJ170" s="6" t="s">
        <v>1506</v>
      </c>
      <c r="AK170" s="6" t="s">
        <v>1549</v>
      </c>
      <c r="AL170" s="6" t="s">
        <v>1572</v>
      </c>
      <c r="AM170" s="6" t="s">
        <v>1595</v>
      </c>
      <c r="AN170" s="6" t="s">
        <v>1687</v>
      </c>
      <c r="AO170" s="6" t="s">
        <v>1706</v>
      </c>
      <c r="AP170" s="6" t="s">
        <v>1447</v>
      </c>
      <c r="AQ170" s="6" t="s">
        <v>49</v>
      </c>
      <c r="AR170" s="6" t="s">
        <v>1506</v>
      </c>
      <c r="AS170" s="6" t="s">
        <v>1549</v>
      </c>
      <c r="AT170" s="6" t="s">
        <v>1572</v>
      </c>
      <c r="AU170" s="6" t="s">
        <v>1595</v>
      </c>
      <c r="AV170" s="6" t="s">
        <v>49</v>
      </c>
      <c r="AW170" s="6" t="s">
        <v>49</v>
      </c>
      <c r="AX170" s="6" t="s">
        <v>1996</v>
      </c>
      <c r="AY170" s="6" t="s">
        <v>2151</v>
      </c>
      <c r="AZ170" s="6" t="s">
        <v>49</v>
      </c>
      <c r="BA170" s="6" t="s">
        <v>49</v>
      </c>
      <c r="BB170" s="24">
        <v>191</v>
      </c>
      <c r="BC170" s="26"/>
      <c r="BD170" s="26"/>
      <c r="BE170" s="26"/>
      <c r="BF170" s="26"/>
      <c r="BG170" s="26"/>
      <c r="BH170" s="26"/>
      <c r="BI170" s="26"/>
      <c r="BJ170" s="26"/>
      <c r="BK170" s="26"/>
      <c r="BL170" s="26"/>
      <c r="BM170" s="26"/>
      <c r="BN170" s="26"/>
      <c r="BO170" s="26"/>
      <c r="BP170" s="16">
        <v>46106</v>
      </c>
      <c r="BQ170" s="28" t="str">
        <f>HYPERLINK("https://organic.ams.usda.gov/Integrity//Certificate.aspx?cid=42&amp;nopid=6780000104")</f>
        <v>https://organic.ams.usda.gov/Integrity//Certificate.aspx?cid=42&amp;nopid=6780000104</v>
      </c>
    </row>
    <row r="171" spans="1:69" x14ac:dyDescent="0.3">
      <c r="A171" t="s">
        <v>3</v>
      </c>
      <c r="B171" s="6" t="s">
        <v>26</v>
      </c>
      <c r="C171" s="6" t="s">
        <v>49</v>
      </c>
      <c r="D171" s="6" t="s">
        <v>49</v>
      </c>
      <c r="E171" s="10" t="s">
        <v>240</v>
      </c>
      <c r="F171" s="6" t="s">
        <v>438</v>
      </c>
      <c r="G171" s="6" t="s">
        <v>49</v>
      </c>
      <c r="H171" s="6" t="s">
        <v>49</v>
      </c>
      <c r="I171" s="6" t="s">
        <v>49</v>
      </c>
      <c r="J171" s="6" t="s">
        <v>49</v>
      </c>
      <c r="K171" s="6" t="s">
        <v>994</v>
      </c>
      <c r="L171" s="16">
        <v>45875</v>
      </c>
      <c r="M171" s="18" t="s">
        <v>49</v>
      </c>
      <c r="N171" s="6" t="s">
        <v>994</v>
      </c>
      <c r="O171" s="16">
        <v>45875</v>
      </c>
      <c r="P171" s="6" t="s">
        <v>1064</v>
      </c>
      <c r="Q171" s="6" t="s">
        <v>49</v>
      </c>
      <c r="R171" s="6" t="s">
        <v>49</v>
      </c>
      <c r="S171" s="6" t="s">
        <v>49</v>
      </c>
      <c r="T171" s="21" t="s">
        <v>49</v>
      </c>
      <c r="U171" s="6" t="s">
        <v>49</v>
      </c>
      <c r="V171" s="6" t="s">
        <v>49</v>
      </c>
      <c r="W171" s="6" t="s">
        <v>49</v>
      </c>
      <c r="X171" s="6" t="s">
        <v>49</v>
      </c>
      <c r="Y171" s="21" t="s">
        <v>49</v>
      </c>
      <c r="Z171" s="6" t="s">
        <v>49</v>
      </c>
      <c r="AA171" s="6" t="s">
        <v>49</v>
      </c>
      <c r="AB171" s="6" t="s">
        <v>49</v>
      </c>
      <c r="AC171" s="6" t="s">
        <v>49</v>
      </c>
      <c r="AD171" s="21" t="s">
        <v>49</v>
      </c>
      <c r="AE171" s="6" t="s">
        <v>49</v>
      </c>
      <c r="AF171" s="6" t="s">
        <v>49</v>
      </c>
      <c r="AG171" s="6" t="s">
        <v>49</v>
      </c>
      <c r="AH171" s="6" t="s">
        <v>1448</v>
      </c>
      <c r="AI171" s="6" t="s">
        <v>49</v>
      </c>
      <c r="AJ171" s="6" t="s">
        <v>1488</v>
      </c>
      <c r="AK171" s="6" t="s">
        <v>1549</v>
      </c>
      <c r="AL171" s="6" t="s">
        <v>1572</v>
      </c>
      <c r="AM171" s="6" t="s">
        <v>1668</v>
      </c>
      <c r="AN171" s="6" t="s">
        <v>49</v>
      </c>
      <c r="AO171" s="6" t="s">
        <v>49</v>
      </c>
      <c r="AP171" s="6" t="s">
        <v>49</v>
      </c>
      <c r="AQ171" s="6" t="s">
        <v>49</v>
      </c>
      <c r="AR171" s="6" t="s">
        <v>49</v>
      </c>
      <c r="AS171" s="6" t="s">
        <v>49</v>
      </c>
      <c r="AT171" s="6" t="s">
        <v>49</v>
      </c>
      <c r="AU171" s="6" t="s">
        <v>49</v>
      </c>
      <c r="AV171" s="6" t="s">
        <v>49</v>
      </c>
      <c r="AW171" s="6" t="s">
        <v>49</v>
      </c>
      <c r="AX171" s="6" t="s">
        <v>49</v>
      </c>
      <c r="AY171" s="6" t="s">
        <v>49</v>
      </c>
      <c r="AZ171" s="6" t="s">
        <v>49</v>
      </c>
      <c r="BA171" s="6" t="s">
        <v>49</v>
      </c>
      <c r="BB171" s="24">
        <v>500</v>
      </c>
      <c r="BC171" s="26"/>
      <c r="BD171" s="26"/>
      <c r="BE171" s="26"/>
      <c r="BF171" s="26"/>
      <c r="BG171" s="26"/>
      <c r="BH171" s="26"/>
      <c r="BI171" s="26"/>
      <c r="BJ171" s="26"/>
      <c r="BK171" s="26"/>
      <c r="BL171" s="26"/>
      <c r="BM171" s="26"/>
      <c r="BN171" s="26"/>
      <c r="BO171" s="26"/>
      <c r="BP171" s="16">
        <v>46037</v>
      </c>
      <c r="BQ171" s="28" t="str">
        <f>HYPERLINK("https://organic.ams.usda.gov/Integrity//Certificate.aspx?cid=445&amp;nopid=8269008451")</f>
        <v>https://organic.ams.usda.gov/Integrity//Certificate.aspx?cid=445&amp;nopid=8269008451</v>
      </c>
    </row>
    <row r="172" spans="1:69" x14ac:dyDescent="0.3">
      <c r="A172" t="s">
        <v>3</v>
      </c>
      <c r="B172" s="6" t="s">
        <v>9</v>
      </c>
      <c r="C172" s="6" t="s">
        <v>32</v>
      </c>
      <c r="D172" s="6" t="s">
        <v>54</v>
      </c>
      <c r="E172" s="10" t="s">
        <v>241</v>
      </c>
      <c r="F172" s="6" t="s">
        <v>439</v>
      </c>
      <c r="G172" s="6" t="s">
        <v>49</v>
      </c>
      <c r="H172" s="6" t="s">
        <v>643</v>
      </c>
      <c r="I172" s="6" t="s">
        <v>807</v>
      </c>
      <c r="J172" s="6" t="s">
        <v>969</v>
      </c>
      <c r="K172" s="6" t="s">
        <v>994</v>
      </c>
      <c r="L172" s="16">
        <v>44872</v>
      </c>
      <c r="M172" s="16">
        <v>46322</v>
      </c>
      <c r="N172" s="6" t="s">
        <v>49</v>
      </c>
      <c r="O172" s="21" t="s">
        <v>49</v>
      </c>
      <c r="P172" s="6" t="s">
        <v>49</v>
      </c>
      <c r="Q172" s="6" t="s">
        <v>49</v>
      </c>
      <c r="R172" s="6" t="s">
        <v>49</v>
      </c>
      <c r="S172" s="6" t="s">
        <v>49</v>
      </c>
      <c r="T172" s="21" t="s">
        <v>49</v>
      </c>
      <c r="U172" s="6" t="s">
        <v>49</v>
      </c>
      <c r="V172" s="6" t="s">
        <v>49</v>
      </c>
      <c r="W172" s="6" t="s">
        <v>49</v>
      </c>
      <c r="X172" s="6" t="s">
        <v>49</v>
      </c>
      <c r="Y172" s="21" t="s">
        <v>49</v>
      </c>
      <c r="Z172" s="6" t="s">
        <v>49</v>
      </c>
      <c r="AA172" s="6" t="s">
        <v>49</v>
      </c>
      <c r="AB172" s="6" t="s">
        <v>49</v>
      </c>
      <c r="AC172" s="6" t="s">
        <v>994</v>
      </c>
      <c r="AD172" s="16">
        <v>44872</v>
      </c>
      <c r="AE172" s="6" t="s">
        <v>1224</v>
      </c>
      <c r="AF172" s="6" t="s">
        <v>49</v>
      </c>
      <c r="AG172" s="6" t="s">
        <v>1283</v>
      </c>
      <c r="AH172" s="6" t="s">
        <v>1449</v>
      </c>
      <c r="AI172" s="6" t="s">
        <v>49</v>
      </c>
      <c r="AJ172" s="6" t="s">
        <v>1505</v>
      </c>
      <c r="AK172" s="6" t="s">
        <v>1549</v>
      </c>
      <c r="AL172" s="6" t="s">
        <v>1572</v>
      </c>
      <c r="AM172" s="6" t="s">
        <v>1594</v>
      </c>
      <c r="AN172" s="6" t="s">
        <v>1688</v>
      </c>
      <c r="AO172" s="6" t="s">
        <v>1708</v>
      </c>
      <c r="AP172" s="6" t="s">
        <v>1762</v>
      </c>
      <c r="AQ172" s="6" t="s">
        <v>49</v>
      </c>
      <c r="AR172" s="6" t="s">
        <v>1505</v>
      </c>
      <c r="AS172" s="6" t="s">
        <v>1549</v>
      </c>
      <c r="AT172" s="6" t="s">
        <v>1572</v>
      </c>
      <c r="AU172" s="6" t="s">
        <v>1594</v>
      </c>
      <c r="AV172" s="6" t="s">
        <v>49</v>
      </c>
      <c r="AW172" s="6" t="s">
        <v>49</v>
      </c>
      <c r="AX172" s="6" t="s">
        <v>1997</v>
      </c>
      <c r="AY172" s="6" t="s">
        <v>49</v>
      </c>
      <c r="AZ172" s="6" t="s">
        <v>2244</v>
      </c>
      <c r="BA172" s="6" t="s">
        <v>49</v>
      </c>
      <c r="BB172" s="6" t="s">
        <v>49</v>
      </c>
      <c r="BC172" s="26"/>
      <c r="BD172" s="26"/>
      <c r="BE172" s="26"/>
      <c r="BF172" s="26"/>
      <c r="BG172" s="26"/>
      <c r="BH172" s="26"/>
      <c r="BI172" s="26"/>
      <c r="BJ172" s="26"/>
      <c r="BK172" s="26"/>
      <c r="BL172" s="26"/>
      <c r="BM172" s="26"/>
      <c r="BN172" s="26"/>
      <c r="BO172" s="26"/>
      <c r="BP172" s="16">
        <v>46153</v>
      </c>
      <c r="BQ172" s="28" t="str">
        <f>HYPERLINK("https://organic.ams.usda.gov/Integrity//Certificate.aspx?cid=71&amp;nopid=5520687317")</f>
        <v>https://organic.ams.usda.gov/Integrity//Certificate.aspx?cid=71&amp;nopid=5520687317</v>
      </c>
    </row>
    <row r="173" spans="1:69" x14ac:dyDescent="0.3">
      <c r="A173" t="s">
        <v>3</v>
      </c>
      <c r="B173" s="6" t="s">
        <v>15</v>
      </c>
      <c r="C173" s="6" t="s">
        <v>38</v>
      </c>
      <c r="D173" s="6" t="s">
        <v>60</v>
      </c>
      <c r="E173" s="10" t="s">
        <v>242</v>
      </c>
      <c r="F173" s="6" t="s">
        <v>440</v>
      </c>
      <c r="G173" s="6" t="s">
        <v>49</v>
      </c>
      <c r="H173" s="6" t="s">
        <v>644</v>
      </c>
      <c r="I173" s="6" t="s">
        <v>734</v>
      </c>
      <c r="J173" s="6" t="s">
        <v>970</v>
      </c>
      <c r="K173" s="6" t="s">
        <v>994</v>
      </c>
      <c r="L173" s="16">
        <v>41516</v>
      </c>
      <c r="M173" s="16">
        <v>46478</v>
      </c>
      <c r="N173" s="6" t="s">
        <v>49</v>
      </c>
      <c r="O173" s="21" t="s">
        <v>49</v>
      </c>
      <c r="P173" s="6" t="s">
        <v>49</v>
      </c>
      <c r="Q173" s="6" t="s">
        <v>49</v>
      </c>
      <c r="R173" s="6" t="s">
        <v>49</v>
      </c>
      <c r="S173" s="6" t="s">
        <v>49</v>
      </c>
      <c r="T173" s="21" t="s">
        <v>49</v>
      </c>
      <c r="U173" s="6" t="s">
        <v>49</v>
      </c>
      <c r="V173" s="6" t="s">
        <v>49</v>
      </c>
      <c r="W173" s="6" t="s">
        <v>49</v>
      </c>
      <c r="X173" s="6" t="s">
        <v>49</v>
      </c>
      <c r="Y173" s="21" t="s">
        <v>49</v>
      </c>
      <c r="Z173" s="6" t="s">
        <v>49</v>
      </c>
      <c r="AA173" s="6" t="s">
        <v>49</v>
      </c>
      <c r="AB173" s="6" t="s">
        <v>49</v>
      </c>
      <c r="AC173" s="6" t="s">
        <v>994</v>
      </c>
      <c r="AD173" s="16">
        <v>41516</v>
      </c>
      <c r="AE173" s="6" t="s">
        <v>1225</v>
      </c>
      <c r="AF173" s="6" t="s">
        <v>49</v>
      </c>
      <c r="AG173" s="6" t="s">
        <v>49</v>
      </c>
      <c r="AH173" s="6" t="s">
        <v>49</v>
      </c>
      <c r="AI173" s="6" t="s">
        <v>49</v>
      </c>
      <c r="AJ173" s="6" t="s">
        <v>49</v>
      </c>
      <c r="AK173" s="6" t="s">
        <v>49</v>
      </c>
      <c r="AL173" s="6" t="s">
        <v>49</v>
      </c>
      <c r="AM173" s="6" t="s">
        <v>49</v>
      </c>
      <c r="AN173" s="6" t="s">
        <v>49</v>
      </c>
      <c r="AO173" s="6" t="s">
        <v>49</v>
      </c>
      <c r="AP173" s="6" t="s">
        <v>1763</v>
      </c>
      <c r="AQ173" s="6" t="s">
        <v>49</v>
      </c>
      <c r="AR173" s="6" t="s">
        <v>1530</v>
      </c>
      <c r="AS173" s="6" t="s">
        <v>1549</v>
      </c>
      <c r="AT173" s="6" t="s">
        <v>1572</v>
      </c>
      <c r="AU173" s="6" t="s">
        <v>1627</v>
      </c>
      <c r="AV173" s="6" t="s">
        <v>1696</v>
      </c>
      <c r="AW173" s="6" t="s">
        <v>1717</v>
      </c>
      <c r="AX173" s="6" t="s">
        <v>1998</v>
      </c>
      <c r="AY173" s="6" t="s">
        <v>2152</v>
      </c>
      <c r="AZ173" s="6" t="s">
        <v>49</v>
      </c>
      <c r="BA173" s="6" t="s">
        <v>49</v>
      </c>
      <c r="BB173" s="6" t="s">
        <v>49</v>
      </c>
      <c r="BC173" s="26"/>
      <c r="BD173" s="26"/>
      <c r="BE173" s="26" t="s">
        <v>2277</v>
      </c>
      <c r="BF173" s="26"/>
      <c r="BG173" s="26"/>
      <c r="BH173" s="26"/>
      <c r="BI173" s="26"/>
      <c r="BJ173" s="26"/>
      <c r="BK173" s="26"/>
      <c r="BL173" s="26"/>
      <c r="BM173" s="26"/>
      <c r="BN173" s="26"/>
      <c r="BO173" s="26"/>
      <c r="BP173" s="16">
        <v>46085</v>
      </c>
      <c r="BQ173" s="28" t="str">
        <f>HYPERLINK("https://organic.ams.usda.gov/Integrity//Certificate.aspx?cid=62&amp;nopid=8150001066")</f>
        <v>https://organic.ams.usda.gov/Integrity//Certificate.aspx?cid=62&amp;nopid=8150001066</v>
      </c>
    </row>
    <row r="174" spans="1:69" x14ac:dyDescent="0.3">
      <c r="A174" t="s">
        <v>3</v>
      </c>
      <c r="B174" s="6" t="s">
        <v>13</v>
      </c>
      <c r="C174" s="6" t="s">
        <v>36</v>
      </c>
      <c r="D174" s="6" t="s">
        <v>58</v>
      </c>
      <c r="E174" s="10" t="s">
        <v>243</v>
      </c>
      <c r="F174" s="6" t="s">
        <v>441</v>
      </c>
      <c r="G174" s="6" t="s">
        <v>49</v>
      </c>
      <c r="H174" s="6" t="s">
        <v>49</v>
      </c>
      <c r="I174" s="6" t="s">
        <v>808</v>
      </c>
      <c r="J174" s="6" t="s">
        <v>971</v>
      </c>
      <c r="K174" s="6" t="s">
        <v>994</v>
      </c>
      <c r="L174" s="16">
        <v>45692</v>
      </c>
      <c r="M174" s="16">
        <v>46388</v>
      </c>
      <c r="N174" s="6" t="s">
        <v>49</v>
      </c>
      <c r="O174" s="21" t="s">
        <v>49</v>
      </c>
      <c r="P174" s="6" t="s">
        <v>49</v>
      </c>
      <c r="Q174" s="6" t="s">
        <v>49</v>
      </c>
      <c r="R174" s="6" t="s">
        <v>49</v>
      </c>
      <c r="S174" s="6" t="s">
        <v>49</v>
      </c>
      <c r="T174" s="21" t="s">
        <v>49</v>
      </c>
      <c r="U174" s="6" t="s">
        <v>49</v>
      </c>
      <c r="V174" s="6" t="s">
        <v>49</v>
      </c>
      <c r="W174" s="6" t="s">
        <v>49</v>
      </c>
      <c r="X174" s="6" t="s">
        <v>49</v>
      </c>
      <c r="Y174" s="21" t="s">
        <v>49</v>
      </c>
      <c r="Z174" s="6" t="s">
        <v>49</v>
      </c>
      <c r="AA174" s="6" t="s">
        <v>49</v>
      </c>
      <c r="AB174" s="6" t="s">
        <v>49</v>
      </c>
      <c r="AC174" s="6" t="s">
        <v>994</v>
      </c>
      <c r="AD174" s="16">
        <v>45692</v>
      </c>
      <c r="AE174" s="6" t="s">
        <v>1226</v>
      </c>
      <c r="AF174" s="6" t="s">
        <v>1242</v>
      </c>
      <c r="AG174" s="6" t="s">
        <v>49</v>
      </c>
      <c r="AH174" s="6" t="s">
        <v>1450</v>
      </c>
      <c r="AI174" s="6" t="s">
        <v>49</v>
      </c>
      <c r="AJ174" s="6" t="s">
        <v>1530</v>
      </c>
      <c r="AK174" s="6" t="s">
        <v>1549</v>
      </c>
      <c r="AL174" s="6" t="s">
        <v>1572</v>
      </c>
      <c r="AM174" s="6" t="s">
        <v>1627</v>
      </c>
      <c r="AN174" s="6" t="s">
        <v>49</v>
      </c>
      <c r="AO174" s="6" t="s">
        <v>49</v>
      </c>
      <c r="AP174" s="6" t="s">
        <v>49</v>
      </c>
      <c r="AQ174" s="6" t="s">
        <v>49</v>
      </c>
      <c r="AR174" s="6" t="s">
        <v>49</v>
      </c>
      <c r="AS174" s="6" t="s">
        <v>49</v>
      </c>
      <c r="AT174" s="6" t="s">
        <v>49</v>
      </c>
      <c r="AU174" s="6" t="s">
        <v>49</v>
      </c>
      <c r="AV174" s="6" t="s">
        <v>49</v>
      </c>
      <c r="AW174" s="6" t="s">
        <v>49</v>
      </c>
      <c r="AX174" s="6" t="s">
        <v>49</v>
      </c>
      <c r="AY174" s="6" t="s">
        <v>2153</v>
      </c>
      <c r="AZ174" s="6" t="s">
        <v>2245</v>
      </c>
      <c r="BA174" s="6" t="s">
        <v>49</v>
      </c>
      <c r="BB174" s="6" t="s">
        <v>49</v>
      </c>
      <c r="BC174" s="26"/>
      <c r="BD174" s="26"/>
      <c r="BE174" s="26"/>
      <c r="BF174" s="26"/>
      <c r="BG174" s="26"/>
      <c r="BH174" s="26"/>
      <c r="BI174" s="26"/>
      <c r="BJ174" s="26"/>
      <c r="BK174" s="26"/>
      <c r="BL174" s="26"/>
      <c r="BM174" s="26"/>
      <c r="BN174" s="26"/>
      <c r="BO174" s="26"/>
      <c r="BP174" s="16">
        <v>46080</v>
      </c>
      <c r="BQ174" s="28" t="str">
        <f>HYPERLINK("https://organic.ams.usda.gov/Integrity//Certificate.aspx?cid=74&amp;nopid=5350000419")</f>
        <v>https://organic.ams.usda.gov/Integrity//Certificate.aspx?cid=74&amp;nopid=5350000419</v>
      </c>
    </row>
    <row r="175" spans="1:69" x14ac:dyDescent="0.3">
      <c r="A175" t="s">
        <v>3</v>
      </c>
      <c r="B175" s="6" t="s">
        <v>7</v>
      </c>
      <c r="C175" s="6" t="s">
        <v>30</v>
      </c>
      <c r="D175" s="6" t="s">
        <v>52</v>
      </c>
      <c r="E175" s="10" t="s">
        <v>244</v>
      </c>
      <c r="F175" s="6" t="s">
        <v>442</v>
      </c>
      <c r="G175" s="6" t="s">
        <v>49</v>
      </c>
      <c r="H175" s="6" t="s">
        <v>645</v>
      </c>
      <c r="I175" s="6" t="s">
        <v>807</v>
      </c>
      <c r="J175" s="6" t="s">
        <v>969</v>
      </c>
      <c r="K175" s="6" t="s">
        <v>994</v>
      </c>
      <c r="L175" s="16">
        <v>45422</v>
      </c>
      <c r="M175" s="16">
        <v>46023</v>
      </c>
      <c r="N175" s="6" t="s">
        <v>49</v>
      </c>
      <c r="O175" s="21" t="s">
        <v>49</v>
      </c>
      <c r="P175" s="6" t="s">
        <v>49</v>
      </c>
      <c r="Q175" s="6" t="s">
        <v>49</v>
      </c>
      <c r="R175" s="6" t="s">
        <v>49</v>
      </c>
      <c r="S175" s="6" t="s">
        <v>49</v>
      </c>
      <c r="T175" s="21" t="s">
        <v>49</v>
      </c>
      <c r="U175" s="6" t="s">
        <v>49</v>
      </c>
      <c r="V175" s="6" t="s">
        <v>49</v>
      </c>
      <c r="W175" s="6" t="s">
        <v>49</v>
      </c>
      <c r="X175" s="6" t="s">
        <v>49</v>
      </c>
      <c r="Y175" s="21" t="s">
        <v>49</v>
      </c>
      <c r="Z175" s="6" t="s">
        <v>49</v>
      </c>
      <c r="AA175" s="6" t="s">
        <v>49</v>
      </c>
      <c r="AB175" s="6" t="s">
        <v>49</v>
      </c>
      <c r="AC175" s="6" t="s">
        <v>994</v>
      </c>
      <c r="AD175" s="16">
        <v>45422</v>
      </c>
      <c r="AE175" s="6" t="s">
        <v>1227</v>
      </c>
      <c r="AF175" s="6" t="s">
        <v>49</v>
      </c>
      <c r="AG175" s="6" t="s">
        <v>49</v>
      </c>
      <c r="AH175" s="6" t="s">
        <v>1451</v>
      </c>
      <c r="AI175" s="6" t="s">
        <v>49</v>
      </c>
      <c r="AJ175" s="6" t="s">
        <v>1505</v>
      </c>
      <c r="AK175" s="6" t="s">
        <v>1549</v>
      </c>
      <c r="AL175" s="6" t="s">
        <v>1572</v>
      </c>
      <c r="AM175" s="6" t="s">
        <v>1594</v>
      </c>
      <c r="AN175" s="6" t="s">
        <v>49</v>
      </c>
      <c r="AO175" s="6" t="s">
        <v>49</v>
      </c>
      <c r="AP175" s="6" t="s">
        <v>1764</v>
      </c>
      <c r="AQ175" s="6" t="s">
        <v>49</v>
      </c>
      <c r="AR175" s="6" t="s">
        <v>1505</v>
      </c>
      <c r="AS175" s="6" t="s">
        <v>1549</v>
      </c>
      <c r="AT175" s="6" t="s">
        <v>1572</v>
      </c>
      <c r="AU175" s="6" t="s">
        <v>1594</v>
      </c>
      <c r="AV175" s="6" t="s">
        <v>49</v>
      </c>
      <c r="AW175" s="6" t="s">
        <v>49</v>
      </c>
      <c r="AX175" s="6" t="s">
        <v>1999</v>
      </c>
      <c r="AY175" s="6" t="s">
        <v>2154</v>
      </c>
      <c r="AZ175" s="6" t="s">
        <v>49</v>
      </c>
      <c r="BA175" s="6" t="s">
        <v>49</v>
      </c>
      <c r="BB175" s="24">
        <v>0</v>
      </c>
      <c r="BC175" s="26"/>
      <c r="BD175" s="26"/>
      <c r="BE175" s="26"/>
      <c r="BF175" s="26"/>
      <c r="BG175" s="26"/>
      <c r="BH175" s="26" t="s">
        <v>2277</v>
      </c>
      <c r="BI175" s="26"/>
      <c r="BJ175" s="26"/>
      <c r="BK175" s="26"/>
      <c r="BL175" s="26"/>
      <c r="BM175" s="26"/>
      <c r="BN175" s="26"/>
      <c r="BO175" s="26"/>
      <c r="BP175" s="16">
        <v>46108</v>
      </c>
      <c r="BQ175" s="28" t="str">
        <f>HYPERLINK("https://organic.ams.usda.gov/Integrity//Certificate.aspx?cid=51&amp;nopid=8241000015")</f>
        <v>https://organic.ams.usda.gov/Integrity//Certificate.aspx?cid=51&amp;nopid=8241000015</v>
      </c>
    </row>
    <row r="176" spans="1:69" x14ac:dyDescent="0.3">
      <c r="A176" t="s">
        <v>3</v>
      </c>
      <c r="B176" s="6" t="s">
        <v>8</v>
      </c>
      <c r="C176" s="6" t="s">
        <v>31</v>
      </c>
      <c r="D176" s="6" t="s">
        <v>53</v>
      </c>
      <c r="E176" s="10" t="s">
        <v>245</v>
      </c>
      <c r="F176" s="6" t="s">
        <v>443</v>
      </c>
      <c r="G176" s="6" t="s">
        <v>49</v>
      </c>
      <c r="H176" s="6" t="s">
        <v>646</v>
      </c>
      <c r="I176" s="6" t="s">
        <v>809</v>
      </c>
      <c r="J176" s="6" t="s">
        <v>972</v>
      </c>
      <c r="K176" s="6" t="s">
        <v>994</v>
      </c>
      <c r="L176" s="16">
        <v>43595</v>
      </c>
      <c r="M176" s="16">
        <v>46402</v>
      </c>
      <c r="N176" s="6" t="s">
        <v>994</v>
      </c>
      <c r="O176" s="16">
        <v>43595</v>
      </c>
      <c r="P176" s="6" t="s">
        <v>1065</v>
      </c>
      <c r="Q176" s="6" t="s">
        <v>49</v>
      </c>
      <c r="R176" s="6" t="s">
        <v>49</v>
      </c>
      <c r="S176" s="6" t="s">
        <v>49</v>
      </c>
      <c r="T176" s="21" t="s">
        <v>49</v>
      </c>
      <c r="U176" s="6" t="s">
        <v>49</v>
      </c>
      <c r="V176" s="6" t="s">
        <v>49</v>
      </c>
      <c r="W176" s="6" t="s">
        <v>49</v>
      </c>
      <c r="X176" s="6" t="s">
        <v>49</v>
      </c>
      <c r="Y176" s="21" t="s">
        <v>49</v>
      </c>
      <c r="Z176" s="6" t="s">
        <v>49</v>
      </c>
      <c r="AA176" s="6" t="s">
        <v>49</v>
      </c>
      <c r="AB176" s="6" t="s">
        <v>49</v>
      </c>
      <c r="AC176" s="6" t="s">
        <v>49</v>
      </c>
      <c r="AD176" s="21" t="s">
        <v>49</v>
      </c>
      <c r="AE176" s="6" t="s">
        <v>49</v>
      </c>
      <c r="AF176" s="6" t="s">
        <v>49</v>
      </c>
      <c r="AG176" s="6" t="s">
        <v>49</v>
      </c>
      <c r="AH176" s="6" t="s">
        <v>1452</v>
      </c>
      <c r="AI176" s="6" t="s">
        <v>49</v>
      </c>
      <c r="AJ176" s="6" t="s">
        <v>1559</v>
      </c>
      <c r="AK176" s="6" t="s">
        <v>1549</v>
      </c>
      <c r="AL176" s="6" t="s">
        <v>1572</v>
      </c>
      <c r="AM176" s="6" t="s">
        <v>1669</v>
      </c>
      <c r="AN176" s="6" t="s">
        <v>1692</v>
      </c>
      <c r="AO176" s="6" t="s">
        <v>1713</v>
      </c>
      <c r="AP176" s="6" t="s">
        <v>1765</v>
      </c>
      <c r="AQ176" s="6" t="s">
        <v>49</v>
      </c>
      <c r="AR176" s="6" t="s">
        <v>1559</v>
      </c>
      <c r="AS176" s="6" t="s">
        <v>1549</v>
      </c>
      <c r="AT176" s="6" t="s">
        <v>1572</v>
      </c>
      <c r="AU176" s="6" t="s">
        <v>1669</v>
      </c>
      <c r="AV176" s="6" t="s">
        <v>49</v>
      </c>
      <c r="AW176" s="6" t="s">
        <v>49</v>
      </c>
      <c r="AX176" s="6" t="s">
        <v>2000</v>
      </c>
      <c r="AY176" s="6" t="s">
        <v>2155</v>
      </c>
      <c r="AZ176" s="6" t="s">
        <v>49</v>
      </c>
      <c r="BA176" s="6" t="s">
        <v>49</v>
      </c>
      <c r="BB176" s="24">
        <v>9</v>
      </c>
      <c r="BC176" s="26"/>
      <c r="BD176" s="26" t="s">
        <v>2277</v>
      </c>
      <c r="BE176" s="26"/>
      <c r="BF176" s="26"/>
      <c r="BG176" s="26"/>
      <c r="BH176" s="26"/>
      <c r="BI176" s="26"/>
      <c r="BJ176" s="26"/>
      <c r="BK176" s="26"/>
      <c r="BL176" s="26"/>
      <c r="BM176" s="26"/>
      <c r="BN176" s="26"/>
      <c r="BO176" s="26"/>
      <c r="BP176" s="16">
        <v>46090</v>
      </c>
      <c r="BQ176" s="28" t="str">
        <f>HYPERLINK("https://organic.ams.usda.gov/Integrity//Certificate.aspx?cid=68&amp;nopid=8210006701")</f>
        <v>https://organic.ams.usda.gov/Integrity//Certificate.aspx?cid=68&amp;nopid=8210006701</v>
      </c>
    </row>
    <row r="177" spans="1:69" x14ac:dyDescent="0.3">
      <c r="A177" t="s">
        <v>3</v>
      </c>
      <c r="B177" s="6" t="s">
        <v>6</v>
      </c>
      <c r="C177" s="6" t="s">
        <v>29</v>
      </c>
      <c r="D177" s="6" t="s">
        <v>51</v>
      </c>
      <c r="E177" s="10" t="s">
        <v>246</v>
      </c>
      <c r="F177" s="6" t="s">
        <v>444</v>
      </c>
      <c r="G177" s="6" t="s">
        <v>49</v>
      </c>
      <c r="H177" s="6" t="s">
        <v>647</v>
      </c>
      <c r="I177" s="6" t="s">
        <v>810</v>
      </c>
      <c r="J177" s="6" t="s">
        <v>973</v>
      </c>
      <c r="K177" s="6" t="s">
        <v>994</v>
      </c>
      <c r="L177" s="16">
        <v>37482</v>
      </c>
      <c r="M177" s="16">
        <v>46113</v>
      </c>
      <c r="N177" s="6" t="s">
        <v>994</v>
      </c>
      <c r="O177" s="16">
        <v>37482</v>
      </c>
      <c r="P177" s="6" t="s">
        <v>1066</v>
      </c>
      <c r="Q177" s="6" t="s">
        <v>49</v>
      </c>
      <c r="R177" s="6" t="s">
        <v>49</v>
      </c>
      <c r="S177" s="6" t="s">
        <v>49</v>
      </c>
      <c r="T177" s="21" t="s">
        <v>49</v>
      </c>
      <c r="U177" s="6" t="s">
        <v>49</v>
      </c>
      <c r="V177" s="6" t="s">
        <v>49</v>
      </c>
      <c r="W177" s="6" t="s">
        <v>49</v>
      </c>
      <c r="X177" s="6" t="s">
        <v>49</v>
      </c>
      <c r="Y177" s="21" t="s">
        <v>49</v>
      </c>
      <c r="Z177" s="6" t="s">
        <v>49</v>
      </c>
      <c r="AA177" s="6" t="s">
        <v>49</v>
      </c>
      <c r="AB177" s="6" t="s">
        <v>49</v>
      </c>
      <c r="AC177" s="6" t="s">
        <v>49</v>
      </c>
      <c r="AD177" s="21" t="s">
        <v>49</v>
      </c>
      <c r="AE177" s="6" t="s">
        <v>49</v>
      </c>
      <c r="AF177" s="6" t="s">
        <v>49</v>
      </c>
      <c r="AG177" s="6" t="s">
        <v>49</v>
      </c>
      <c r="AH177" s="6" t="s">
        <v>1453</v>
      </c>
      <c r="AI177" s="6" t="s">
        <v>49</v>
      </c>
      <c r="AJ177" s="6" t="s">
        <v>1560</v>
      </c>
      <c r="AK177" s="6" t="s">
        <v>1549</v>
      </c>
      <c r="AL177" s="6" t="s">
        <v>1572</v>
      </c>
      <c r="AM177" s="6" t="s">
        <v>1670</v>
      </c>
      <c r="AN177" s="6" t="s">
        <v>1692</v>
      </c>
      <c r="AO177" s="6" t="s">
        <v>1713</v>
      </c>
      <c r="AP177" s="6" t="s">
        <v>1766</v>
      </c>
      <c r="AQ177" s="6" t="s">
        <v>49</v>
      </c>
      <c r="AR177" s="6" t="s">
        <v>1539</v>
      </c>
      <c r="AS177" s="6" t="s">
        <v>1549</v>
      </c>
      <c r="AT177" s="6" t="s">
        <v>1572</v>
      </c>
      <c r="AU177" s="6" t="s">
        <v>1646</v>
      </c>
      <c r="AV177" s="6" t="s">
        <v>49</v>
      </c>
      <c r="AW177" s="6" t="s">
        <v>49</v>
      </c>
      <c r="AX177" s="6" t="s">
        <v>2001</v>
      </c>
      <c r="AY177" s="6" t="s">
        <v>2156</v>
      </c>
      <c r="AZ177" s="6" t="s">
        <v>2246</v>
      </c>
      <c r="BA177" s="6" t="s">
        <v>49</v>
      </c>
      <c r="BB177" s="24">
        <v>12</v>
      </c>
      <c r="BC177" s="26"/>
      <c r="BD177" s="26" t="s">
        <v>2277</v>
      </c>
      <c r="BE177" s="26"/>
      <c r="BF177" s="26"/>
      <c r="BG177" s="26"/>
      <c r="BH177" s="26"/>
      <c r="BI177" s="26"/>
      <c r="BJ177" s="26"/>
      <c r="BK177" s="26"/>
      <c r="BL177" s="26"/>
      <c r="BM177" s="26"/>
      <c r="BN177" s="26"/>
      <c r="BO177" s="26"/>
      <c r="BP177" s="16">
        <v>46027</v>
      </c>
      <c r="BQ177" s="28" t="str">
        <f>HYPERLINK("https://organic.ams.usda.gov/Integrity//Certificate.aspx?cid=42&amp;nopid=6780000094")</f>
        <v>https://organic.ams.usda.gov/Integrity//Certificate.aspx?cid=42&amp;nopid=6780000094</v>
      </c>
    </row>
    <row r="178" spans="1:69" x14ac:dyDescent="0.3">
      <c r="A178" t="s">
        <v>3</v>
      </c>
      <c r="B178" s="6" t="s">
        <v>11</v>
      </c>
      <c r="C178" s="6" t="s">
        <v>34</v>
      </c>
      <c r="D178" s="6" t="s">
        <v>56</v>
      </c>
      <c r="E178" s="10" t="s">
        <v>247</v>
      </c>
      <c r="F178" s="6" t="s">
        <v>445</v>
      </c>
      <c r="G178" s="6" t="s">
        <v>49</v>
      </c>
      <c r="H178" s="6" t="s">
        <v>648</v>
      </c>
      <c r="I178" s="6" t="s">
        <v>811</v>
      </c>
      <c r="J178" s="6" t="s">
        <v>974</v>
      </c>
      <c r="K178" s="6" t="s">
        <v>994</v>
      </c>
      <c r="L178" s="16">
        <v>37228</v>
      </c>
      <c r="M178" s="16">
        <v>46388</v>
      </c>
      <c r="N178" s="6" t="s">
        <v>49</v>
      </c>
      <c r="O178" s="21" t="s">
        <v>49</v>
      </c>
      <c r="P178" s="6" t="s">
        <v>49</v>
      </c>
      <c r="Q178" s="6" t="s">
        <v>49</v>
      </c>
      <c r="R178" s="6" t="s">
        <v>49</v>
      </c>
      <c r="S178" s="6" t="s">
        <v>49</v>
      </c>
      <c r="T178" s="21" t="s">
        <v>49</v>
      </c>
      <c r="U178" s="6" t="s">
        <v>49</v>
      </c>
      <c r="V178" s="6" t="s">
        <v>49</v>
      </c>
      <c r="W178" s="6" t="s">
        <v>49</v>
      </c>
      <c r="X178" s="6" t="s">
        <v>49</v>
      </c>
      <c r="Y178" s="21" t="s">
        <v>49</v>
      </c>
      <c r="Z178" s="6" t="s">
        <v>49</v>
      </c>
      <c r="AA178" s="6" t="s">
        <v>49</v>
      </c>
      <c r="AB178" s="6" t="s">
        <v>49</v>
      </c>
      <c r="AC178" s="6" t="s">
        <v>994</v>
      </c>
      <c r="AD178" s="16">
        <v>37228</v>
      </c>
      <c r="AE178" s="6" t="s">
        <v>1228</v>
      </c>
      <c r="AF178" s="6" t="s">
        <v>49</v>
      </c>
      <c r="AG178" s="6" t="s">
        <v>49</v>
      </c>
      <c r="AH178" s="6" t="s">
        <v>1454</v>
      </c>
      <c r="AI178" s="6" t="s">
        <v>49</v>
      </c>
      <c r="AJ178" s="6" t="s">
        <v>1498</v>
      </c>
      <c r="AK178" s="6" t="s">
        <v>1549</v>
      </c>
      <c r="AL178" s="6" t="s">
        <v>1572</v>
      </c>
      <c r="AM178" s="6" t="s">
        <v>1587</v>
      </c>
      <c r="AN178" s="6" t="s">
        <v>1684</v>
      </c>
      <c r="AO178" s="6" t="s">
        <v>1703</v>
      </c>
      <c r="AP178" s="6" t="s">
        <v>1454</v>
      </c>
      <c r="AQ178" s="6" t="s">
        <v>49</v>
      </c>
      <c r="AR178" s="6" t="s">
        <v>1498</v>
      </c>
      <c r="AS178" s="6" t="s">
        <v>1549</v>
      </c>
      <c r="AT178" s="6" t="s">
        <v>1572</v>
      </c>
      <c r="AU178" s="6" t="s">
        <v>1587</v>
      </c>
      <c r="AV178" s="6" t="s">
        <v>49</v>
      </c>
      <c r="AW178" s="6" t="s">
        <v>49</v>
      </c>
      <c r="AX178" s="6" t="s">
        <v>2002</v>
      </c>
      <c r="AY178" s="6" t="s">
        <v>2157</v>
      </c>
      <c r="AZ178" s="6" t="s">
        <v>2247</v>
      </c>
      <c r="BA178" s="6" t="s">
        <v>2269</v>
      </c>
      <c r="BB178" s="6" t="s">
        <v>49</v>
      </c>
      <c r="BC178" s="26"/>
      <c r="BD178" s="26"/>
      <c r="BE178" s="26"/>
      <c r="BF178" s="26"/>
      <c r="BG178" s="26"/>
      <c r="BH178" s="26"/>
      <c r="BI178" s="26"/>
      <c r="BJ178" s="26"/>
      <c r="BK178" s="26"/>
      <c r="BL178" s="26"/>
      <c r="BM178" s="26"/>
      <c r="BN178" s="26"/>
      <c r="BO178" s="26"/>
      <c r="BP178" s="16">
        <v>46029</v>
      </c>
      <c r="BQ178" s="28" t="str">
        <f>HYPERLINK("https://organic.ams.usda.gov/Integrity//Certificate.aspx?cid=15&amp;nopid=5561002196")</f>
        <v>https://organic.ams.usda.gov/Integrity//Certificate.aspx?cid=15&amp;nopid=5561002196</v>
      </c>
    </row>
    <row r="179" spans="1:69" x14ac:dyDescent="0.3">
      <c r="A179" t="s">
        <v>3</v>
      </c>
      <c r="B179" s="6" t="s">
        <v>20</v>
      </c>
      <c r="C179" s="6" t="s">
        <v>43</v>
      </c>
      <c r="D179" s="6" t="s">
        <v>65</v>
      </c>
      <c r="E179" s="10" t="s">
        <v>248</v>
      </c>
      <c r="F179" s="6" t="s">
        <v>446</v>
      </c>
      <c r="G179" s="6" t="s">
        <v>49</v>
      </c>
      <c r="H179" s="6" t="s">
        <v>248</v>
      </c>
      <c r="I179" s="6" t="s">
        <v>812</v>
      </c>
      <c r="J179" s="6" t="s">
        <v>975</v>
      </c>
      <c r="K179" s="6" t="s">
        <v>994</v>
      </c>
      <c r="L179" s="16">
        <v>44642</v>
      </c>
      <c r="M179" s="16">
        <v>46419</v>
      </c>
      <c r="N179" s="6" t="s">
        <v>49</v>
      </c>
      <c r="O179" s="21" t="s">
        <v>49</v>
      </c>
      <c r="P179" s="6" t="s">
        <v>49</v>
      </c>
      <c r="Q179" s="6" t="s">
        <v>49</v>
      </c>
      <c r="R179" s="6" t="s">
        <v>49</v>
      </c>
      <c r="S179" s="6" t="s">
        <v>49</v>
      </c>
      <c r="T179" s="21" t="s">
        <v>49</v>
      </c>
      <c r="U179" s="6" t="s">
        <v>49</v>
      </c>
      <c r="V179" s="6" t="s">
        <v>49</v>
      </c>
      <c r="W179" s="6" t="s">
        <v>49</v>
      </c>
      <c r="X179" s="6" t="s">
        <v>49</v>
      </c>
      <c r="Y179" s="21" t="s">
        <v>49</v>
      </c>
      <c r="Z179" s="6" t="s">
        <v>49</v>
      </c>
      <c r="AA179" s="6" t="s">
        <v>49</v>
      </c>
      <c r="AB179" s="6" t="s">
        <v>49</v>
      </c>
      <c r="AC179" s="6" t="s">
        <v>994</v>
      </c>
      <c r="AD179" s="16">
        <v>44642</v>
      </c>
      <c r="AE179" s="6" t="s">
        <v>1192</v>
      </c>
      <c r="AF179" s="6" t="s">
        <v>49</v>
      </c>
      <c r="AG179" s="6" t="s">
        <v>49</v>
      </c>
      <c r="AH179" s="6" t="s">
        <v>1455</v>
      </c>
      <c r="AI179" s="6" t="s">
        <v>49</v>
      </c>
      <c r="AJ179" s="6" t="s">
        <v>1561</v>
      </c>
      <c r="AK179" s="6" t="s">
        <v>1549</v>
      </c>
      <c r="AL179" s="6" t="s">
        <v>1572</v>
      </c>
      <c r="AM179" s="6" t="s">
        <v>1671</v>
      </c>
      <c r="AN179" s="6" t="s">
        <v>544</v>
      </c>
      <c r="AO179" s="6" t="s">
        <v>1704</v>
      </c>
      <c r="AP179" s="6" t="s">
        <v>1767</v>
      </c>
      <c r="AQ179" s="6" t="s">
        <v>49</v>
      </c>
      <c r="AR179" s="6" t="s">
        <v>1561</v>
      </c>
      <c r="AS179" s="6" t="s">
        <v>1549</v>
      </c>
      <c r="AT179" s="6" t="s">
        <v>1572</v>
      </c>
      <c r="AU179" s="6" t="s">
        <v>1671</v>
      </c>
      <c r="AV179" s="6" t="s">
        <v>49</v>
      </c>
      <c r="AW179" s="6" t="s">
        <v>49</v>
      </c>
      <c r="AX179" s="6" t="s">
        <v>2003</v>
      </c>
      <c r="AY179" s="6" t="s">
        <v>2158</v>
      </c>
      <c r="AZ179" s="6" t="s">
        <v>2248</v>
      </c>
      <c r="BA179" s="6" t="s">
        <v>2270</v>
      </c>
      <c r="BB179" s="6" t="s">
        <v>49</v>
      </c>
      <c r="BC179" s="26"/>
      <c r="BD179" s="26"/>
      <c r="BE179" s="26"/>
      <c r="BF179" s="26"/>
      <c r="BG179" s="26"/>
      <c r="BH179" s="26"/>
      <c r="BI179" s="26"/>
      <c r="BJ179" s="26"/>
      <c r="BK179" s="26"/>
      <c r="BL179" s="26"/>
      <c r="BM179" s="26"/>
      <c r="BN179" s="26"/>
      <c r="BO179" s="26"/>
      <c r="BP179" s="16">
        <v>46007</v>
      </c>
      <c r="BQ179" s="28" t="str">
        <f>HYPERLINK("https://organic.ams.usda.gov/Integrity//Certificate.aspx?cid=8&amp;nopid=2202202600")</f>
        <v>https://organic.ams.usda.gov/Integrity//Certificate.aspx?cid=8&amp;nopid=2202202600</v>
      </c>
    </row>
    <row r="180" spans="1:69" x14ac:dyDescent="0.3">
      <c r="A180" t="s">
        <v>3</v>
      </c>
      <c r="B180" s="6" t="s">
        <v>24</v>
      </c>
      <c r="C180" s="6" t="s">
        <v>47</v>
      </c>
      <c r="D180" s="6" t="s">
        <v>69</v>
      </c>
      <c r="E180" s="10" t="s">
        <v>249</v>
      </c>
      <c r="F180" s="6" t="s">
        <v>447</v>
      </c>
      <c r="G180" s="6" t="s">
        <v>49</v>
      </c>
      <c r="H180" s="6" t="s">
        <v>649</v>
      </c>
      <c r="I180" s="6" t="s">
        <v>49</v>
      </c>
      <c r="J180" s="6" t="s">
        <v>976</v>
      </c>
      <c r="K180" s="6" t="s">
        <v>994</v>
      </c>
      <c r="L180" s="16">
        <v>45518</v>
      </c>
      <c r="M180" s="16">
        <v>46419</v>
      </c>
      <c r="N180" s="6" t="s">
        <v>49</v>
      </c>
      <c r="O180" s="21" t="s">
        <v>49</v>
      </c>
      <c r="P180" s="6" t="s">
        <v>49</v>
      </c>
      <c r="Q180" s="6" t="s">
        <v>49</v>
      </c>
      <c r="R180" s="6" t="s">
        <v>49</v>
      </c>
      <c r="S180" s="6" t="s">
        <v>49</v>
      </c>
      <c r="T180" s="21" t="s">
        <v>49</v>
      </c>
      <c r="U180" s="6" t="s">
        <v>49</v>
      </c>
      <c r="V180" s="6" t="s">
        <v>49</v>
      </c>
      <c r="W180" s="6" t="s">
        <v>49</v>
      </c>
      <c r="X180" s="6" t="s">
        <v>49</v>
      </c>
      <c r="Y180" s="21" t="s">
        <v>49</v>
      </c>
      <c r="Z180" s="6" t="s">
        <v>49</v>
      </c>
      <c r="AA180" s="6" t="s">
        <v>49</v>
      </c>
      <c r="AB180" s="6" t="s">
        <v>49</v>
      </c>
      <c r="AC180" s="6" t="s">
        <v>994</v>
      </c>
      <c r="AD180" s="16">
        <v>45518</v>
      </c>
      <c r="AE180" s="6" t="s">
        <v>1229</v>
      </c>
      <c r="AF180" s="6" t="s">
        <v>49</v>
      </c>
      <c r="AG180" s="6" t="s">
        <v>49</v>
      </c>
      <c r="AH180" s="6" t="s">
        <v>1456</v>
      </c>
      <c r="AI180" s="6" t="s">
        <v>49</v>
      </c>
      <c r="AJ180" s="6" t="s">
        <v>1546</v>
      </c>
      <c r="AK180" s="6" t="s">
        <v>1549</v>
      </c>
      <c r="AL180" s="6" t="s">
        <v>1572</v>
      </c>
      <c r="AM180" s="6" t="s">
        <v>1648</v>
      </c>
      <c r="AN180" s="6" t="s">
        <v>49</v>
      </c>
      <c r="AO180" s="6" t="s">
        <v>49</v>
      </c>
      <c r="AP180" s="6" t="s">
        <v>49</v>
      </c>
      <c r="AQ180" s="6" t="s">
        <v>49</v>
      </c>
      <c r="AR180" s="6" t="s">
        <v>49</v>
      </c>
      <c r="AS180" s="6" t="s">
        <v>49</v>
      </c>
      <c r="AT180" s="6" t="s">
        <v>49</v>
      </c>
      <c r="AU180" s="6" t="s">
        <v>49</v>
      </c>
      <c r="AV180" s="6" t="s">
        <v>49</v>
      </c>
      <c r="AW180" s="6" t="s">
        <v>49</v>
      </c>
      <c r="AX180" s="6" t="s">
        <v>49</v>
      </c>
      <c r="AY180" s="6" t="s">
        <v>2159</v>
      </c>
      <c r="AZ180" s="6" t="s">
        <v>49</v>
      </c>
      <c r="BA180" s="6" t="s">
        <v>49</v>
      </c>
      <c r="BB180" s="24">
        <v>0</v>
      </c>
      <c r="BC180" s="26"/>
      <c r="BD180" s="26"/>
      <c r="BE180" s="26"/>
      <c r="BF180" s="26"/>
      <c r="BG180" s="26"/>
      <c r="BH180" s="26"/>
      <c r="BI180" s="26"/>
      <c r="BJ180" s="26"/>
      <c r="BK180" s="26"/>
      <c r="BL180" s="26"/>
      <c r="BM180" s="26"/>
      <c r="BN180" s="26"/>
      <c r="BO180" s="26"/>
      <c r="BP180" s="16">
        <v>46059</v>
      </c>
      <c r="BQ180" s="28" t="str">
        <f>HYPERLINK("https://organic.ams.usda.gov/Integrity//Certificate.aspx?cid=24&amp;nopid=7880285491")</f>
        <v>https://organic.ams.usda.gov/Integrity//Certificate.aspx?cid=24&amp;nopid=7880285491</v>
      </c>
    </row>
    <row r="181" spans="1:69" x14ac:dyDescent="0.3">
      <c r="A181" t="s">
        <v>3</v>
      </c>
      <c r="B181" s="6" t="s">
        <v>25</v>
      </c>
      <c r="C181" s="6" t="s">
        <v>48</v>
      </c>
      <c r="D181" s="6" t="s">
        <v>70</v>
      </c>
      <c r="E181" s="10" t="s">
        <v>250</v>
      </c>
      <c r="F181" s="6" t="s">
        <v>448</v>
      </c>
      <c r="G181" s="6" t="s">
        <v>49</v>
      </c>
      <c r="H181" s="6" t="s">
        <v>650</v>
      </c>
      <c r="I181" s="6" t="s">
        <v>49</v>
      </c>
      <c r="J181" s="6" t="s">
        <v>49</v>
      </c>
      <c r="K181" s="6" t="s">
        <v>994</v>
      </c>
      <c r="L181" s="16">
        <v>45946</v>
      </c>
      <c r="M181" s="16">
        <v>46182</v>
      </c>
      <c r="N181" s="6" t="s">
        <v>49</v>
      </c>
      <c r="O181" s="21" t="s">
        <v>49</v>
      </c>
      <c r="P181" s="6" t="s">
        <v>49</v>
      </c>
      <c r="Q181" s="6" t="s">
        <v>49</v>
      </c>
      <c r="R181" s="6" t="s">
        <v>49</v>
      </c>
      <c r="S181" s="6" t="s">
        <v>49</v>
      </c>
      <c r="T181" s="21" t="s">
        <v>49</v>
      </c>
      <c r="U181" s="6" t="s">
        <v>49</v>
      </c>
      <c r="V181" s="6" t="s">
        <v>49</v>
      </c>
      <c r="W181" s="6" t="s">
        <v>49</v>
      </c>
      <c r="X181" s="6" t="s">
        <v>49</v>
      </c>
      <c r="Y181" s="21" t="s">
        <v>49</v>
      </c>
      <c r="Z181" s="6" t="s">
        <v>49</v>
      </c>
      <c r="AA181" s="6" t="s">
        <v>49</v>
      </c>
      <c r="AB181" s="6" t="s">
        <v>49</v>
      </c>
      <c r="AC181" s="6" t="s">
        <v>994</v>
      </c>
      <c r="AD181" s="16">
        <v>45946</v>
      </c>
      <c r="AE181" s="6" t="s">
        <v>1230</v>
      </c>
      <c r="AF181" s="6" t="s">
        <v>49</v>
      </c>
      <c r="AG181" s="6" t="s">
        <v>1284</v>
      </c>
      <c r="AH181" s="6" t="s">
        <v>49</v>
      </c>
      <c r="AI181" s="6" t="s">
        <v>49</v>
      </c>
      <c r="AJ181" s="6" t="s">
        <v>49</v>
      </c>
      <c r="AK181" s="6" t="s">
        <v>49</v>
      </c>
      <c r="AL181" s="6" t="s">
        <v>49</v>
      </c>
      <c r="AM181" s="6" t="s">
        <v>49</v>
      </c>
      <c r="AN181" s="6" t="s">
        <v>49</v>
      </c>
      <c r="AO181" s="6" t="s">
        <v>49</v>
      </c>
      <c r="AP181" s="6" t="s">
        <v>1768</v>
      </c>
      <c r="AQ181" s="6" t="s">
        <v>49</v>
      </c>
      <c r="AR181" s="6" t="s">
        <v>1802</v>
      </c>
      <c r="AS181" s="6" t="s">
        <v>1549</v>
      </c>
      <c r="AT181" s="6" t="s">
        <v>1572</v>
      </c>
      <c r="AU181" s="6" t="s">
        <v>1844</v>
      </c>
      <c r="AV181" s="6" t="s">
        <v>49</v>
      </c>
      <c r="AW181" s="6" t="s">
        <v>49</v>
      </c>
      <c r="AX181" s="6" t="s">
        <v>2004</v>
      </c>
      <c r="AY181" s="6" t="s">
        <v>2160</v>
      </c>
      <c r="AZ181" s="6" t="s">
        <v>49</v>
      </c>
      <c r="BA181" s="6" t="s">
        <v>49</v>
      </c>
      <c r="BB181" s="24">
        <v>0</v>
      </c>
      <c r="BC181" s="26"/>
      <c r="BD181" s="26"/>
      <c r="BE181" s="26"/>
      <c r="BF181" s="26"/>
      <c r="BG181" s="26"/>
      <c r="BH181" s="26"/>
      <c r="BI181" s="26"/>
      <c r="BJ181" s="26"/>
      <c r="BK181" s="26"/>
      <c r="BL181" s="26"/>
      <c r="BM181" s="26"/>
      <c r="BN181" s="26"/>
      <c r="BO181" s="26"/>
      <c r="BP181" s="16">
        <v>46126</v>
      </c>
      <c r="BQ181" s="28" t="str">
        <f>HYPERLINK("https://organic.ams.usda.gov/Integrity//Certificate.aspx?cid=12&amp;nopid=8699695236")</f>
        <v>https://organic.ams.usda.gov/Integrity//Certificate.aspx?cid=12&amp;nopid=8699695236</v>
      </c>
    </row>
    <row r="182" spans="1:69" x14ac:dyDescent="0.3">
      <c r="A182" t="s">
        <v>3</v>
      </c>
      <c r="B182" s="6" t="s">
        <v>21</v>
      </c>
      <c r="C182" s="6" t="s">
        <v>44</v>
      </c>
      <c r="D182" s="6" t="s">
        <v>66</v>
      </c>
      <c r="E182" s="10" t="s">
        <v>251</v>
      </c>
      <c r="F182" s="6" t="s">
        <v>449</v>
      </c>
      <c r="G182" s="6" t="s">
        <v>49</v>
      </c>
      <c r="H182" s="6" t="s">
        <v>651</v>
      </c>
      <c r="I182" s="6" t="s">
        <v>813</v>
      </c>
      <c r="J182" s="6" t="s">
        <v>977</v>
      </c>
      <c r="K182" s="6" t="s">
        <v>994</v>
      </c>
      <c r="L182" s="16">
        <v>43537</v>
      </c>
      <c r="M182" s="16">
        <v>46389</v>
      </c>
      <c r="N182" s="6" t="s">
        <v>994</v>
      </c>
      <c r="O182" s="16">
        <v>43537</v>
      </c>
      <c r="P182" s="6" t="s">
        <v>1067</v>
      </c>
      <c r="Q182" s="6" t="s">
        <v>49</v>
      </c>
      <c r="R182" s="6" t="s">
        <v>1088</v>
      </c>
      <c r="S182" s="6" t="s">
        <v>49</v>
      </c>
      <c r="T182" s="21" t="s">
        <v>49</v>
      </c>
      <c r="U182" s="6" t="s">
        <v>49</v>
      </c>
      <c r="V182" s="6" t="s">
        <v>49</v>
      </c>
      <c r="W182" s="6" t="s">
        <v>49</v>
      </c>
      <c r="X182" s="6" t="s">
        <v>49</v>
      </c>
      <c r="Y182" s="21" t="s">
        <v>49</v>
      </c>
      <c r="Z182" s="6" t="s">
        <v>49</v>
      </c>
      <c r="AA182" s="6" t="s">
        <v>49</v>
      </c>
      <c r="AB182" s="6" t="s">
        <v>49</v>
      </c>
      <c r="AC182" s="6" t="s">
        <v>49</v>
      </c>
      <c r="AD182" s="21" t="s">
        <v>49</v>
      </c>
      <c r="AE182" s="6" t="s">
        <v>49</v>
      </c>
      <c r="AF182" s="6" t="s">
        <v>49</v>
      </c>
      <c r="AG182" s="6" t="s">
        <v>49</v>
      </c>
      <c r="AH182" s="6" t="s">
        <v>1457</v>
      </c>
      <c r="AI182" s="6" t="s">
        <v>49</v>
      </c>
      <c r="AJ182" s="6" t="s">
        <v>1562</v>
      </c>
      <c r="AK182" s="6" t="s">
        <v>1549</v>
      </c>
      <c r="AL182" s="6" t="s">
        <v>1572</v>
      </c>
      <c r="AM182" s="6" t="s">
        <v>1672</v>
      </c>
      <c r="AN182" s="6" t="s">
        <v>1682</v>
      </c>
      <c r="AO182" s="6" t="s">
        <v>1701</v>
      </c>
      <c r="AP182" s="6" t="s">
        <v>1769</v>
      </c>
      <c r="AQ182" s="6" t="s">
        <v>49</v>
      </c>
      <c r="AR182" s="6" t="s">
        <v>1562</v>
      </c>
      <c r="AS182" s="6" t="s">
        <v>1549</v>
      </c>
      <c r="AT182" s="6" t="s">
        <v>1572</v>
      </c>
      <c r="AU182" s="6" t="s">
        <v>1672</v>
      </c>
      <c r="AV182" s="6" t="s">
        <v>49</v>
      </c>
      <c r="AW182" s="6" t="s">
        <v>49</v>
      </c>
      <c r="AX182" s="6" t="s">
        <v>2005</v>
      </c>
      <c r="AY182" s="6" t="s">
        <v>2161</v>
      </c>
      <c r="AZ182" s="6" t="s">
        <v>49</v>
      </c>
      <c r="BA182" s="6" t="s">
        <v>49</v>
      </c>
      <c r="BB182" s="24">
        <v>811</v>
      </c>
      <c r="BC182" s="26"/>
      <c r="BD182" s="26"/>
      <c r="BE182" s="26"/>
      <c r="BF182" s="26"/>
      <c r="BG182" s="26"/>
      <c r="BH182" s="26"/>
      <c r="BI182" s="26"/>
      <c r="BJ182" s="26"/>
      <c r="BK182" s="26"/>
      <c r="BL182" s="26"/>
      <c r="BM182" s="26"/>
      <c r="BN182" s="26"/>
      <c r="BO182" s="26"/>
      <c r="BP182" s="16">
        <v>46073</v>
      </c>
      <c r="BQ182" s="28" t="str">
        <f>HYPERLINK("https://organic.ams.usda.gov/Integrity//Certificate.aspx?cid=72&amp;nopid=5875800074")</f>
        <v>https://organic.ams.usda.gov/Integrity//Certificate.aspx?cid=72&amp;nopid=5875800074</v>
      </c>
    </row>
    <row r="183" spans="1:69" x14ac:dyDescent="0.3">
      <c r="A183" t="s">
        <v>3</v>
      </c>
      <c r="B183" s="6" t="s">
        <v>20</v>
      </c>
      <c r="C183" s="6" t="s">
        <v>43</v>
      </c>
      <c r="D183" s="6" t="s">
        <v>65</v>
      </c>
      <c r="E183" s="10" t="s">
        <v>252</v>
      </c>
      <c r="F183" s="6" t="s">
        <v>450</v>
      </c>
      <c r="G183" s="6" t="s">
        <v>49</v>
      </c>
      <c r="H183" s="6" t="s">
        <v>252</v>
      </c>
      <c r="I183" s="6" t="s">
        <v>814</v>
      </c>
      <c r="J183" s="6" t="s">
        <v>978</v>
      </c>
      <c r="K183" s="6" t="s">
        <v>994</v>
      </c>
      <c r="L183" s="16">
        <v>43552</v>
      </c>
      <c r="M183" s="16">
        <v>46419</v>
      </c>
      <c r="N183" s="6" t="s">
        <v>49</v>
      </c>
      <c r="O183" s="21" t="s">
        <v>49</v>
      </c>
      <c r="P183" s="6" t="s">
        <v>49</v>
      </c>
      <c r="Q183" s="6" t="s">
        <v>49</v>
      </c>
      <c r="R183" s="6" t="s">
        <v>49</v>
      </c>
      <c r="S183" s="6" t="s">
        <v>49</v>
      </c>
      <c r="T183" s="21" t="s">
        <v>49</v>
      </c>
      <c r="U183" s="6" t="s">
        <v>49</v>
      </c>
      <c r="V183" s="6" t="s">
        <v>49</v>
      </c>
      <c r="W183" s="6" t="s">
        <v>49</v>
      </c>
      <c r="X183" s="6" t="s">
        <v>49</v>
      </c>
      <c r="Y183" s="21" t="s">
        <v>49</v>
      </c>
      <c r="Z183" s="6" t="s">
        <v>49</v>
      </c>
      <c r="AA183" s="6" t="s">
        <v>49</v>
      </c>
      <c r="AB183" s="6" t="s">
        <v>49</v>
      </c>
      <c r="AC183" s="6" t="s">
        <v>994</v>
      </c>
      <c r="AD183" s="16">
        <v>44648</v>
      </c>
      <c r="AE183" s="6" t="s">
        <v>1192</v>
      </c>
      <c r="AF183" s="6" t="s">
        <v>49</v>
      </c>
      <c r="AG183" s="6" t="s">
        <v>49</v>
      </c>
      <c r="AH183" s="6" t="s">
        <v>1458</v>
      </c>
      <c r="AI183" s="6" t="s">
        <v>49</v>
      </c>
      <c r="AJ183" s="6" t="s">
        <v>1488</v>
      </c>
      <c r="AK183" s="6" t="s">
        <v>1549</v>
      </c>
      <c r="AL183" s="6" t="s">
        <v>1572</v>
      </c>
      <c r="AM183" s="6" t="s">
        <v>1618</v>
      </c>
      <c r="AN183" s="6" t="s">
        <v>544</v>
      </c>
      <c r="AO183" s="6" t="s">
        <v>1704</v>
      </c>
      <c r="AP183" s="6" t="s">
        <v>1458</v>
      </c>
      <c r="AQ183" s="6" t="s">
        <v>49</v>
      </c>
      <c r="AR183" s="6" t="s">
        <v>1488</v>
      </c>
      <c r="AS183" s="6" t="s">
        <v>1549</v>
      </c>
      <c r="AT183" s="6" t="s">
        <v>1572</v>
      </c>
      <c r="AU183" s="6" t="s">
        <v>1618</v>
      </c>
      <c r="AV183" s="6" t="s">
        <v>49</v>
      </c>
      <c r="AW183" s="6" t="s">
        <v>49</v>
      </c>
      <c r="AX183" s="6" t="s">
        <v>2006</v>
      </c>
      <c r="AY183" s="6" t="s">
        <v>2162</v>
      </c>
      <c r="AZ183" s="6" t="s">
        <v>2249</v>
      </c>
      <c r="BA183" s="6" t="s">
        <v>49</v>
      </c>
      <c r="BB183" s="6" t="s">
        <v>49</v>
      </c>
      <c r="BC183" s="26"/>
      <c r="BD183" s="26"/>
      <c r="BE183" s="26"/>
      <c r="BF183" s="26"/>
      <c r="BG183" s="26"/>
      <c r="BH183" s="26"/>
      <c r="BI183" s="26"/>
      <c r="BJ183" s="26"/>
      <c r="BK183" s="26"/>
      <c r="BL183" s="26"/>
      <c r="BM183" s="26"/>
      <c r="BN183" s="26"/>
      <c r="BO183" s="26"/>
      <c r="BP183" s="16">
        <v>46010</v>
      </c>
      <c r="BQ183" s="28" t="str">
        <f>HYPERLINK("https://organic.ams.usda.gov/Integrity//Certificate.aspx?cid=8&amp;nopid=2202202500")</f>
        <v>https://organic.ams.usda.gov/Integrity//Certificate.aspx?cid=8&amp;nopid=2202202500</v>
      </c>
    </row>
    <row r="184" spans="1:69" x14ac:dyDescent="0.3">
      <c r="A184" t="s">
        <v>3</v>
      </c>
      <c r="B184" s="6" t="s">
        <v>21</v>
      </c>
      <c r="C184" s="6" t="s">
        <v>44</v>
      </c>
      <c r="D184" s="6" t="s">
        <v>66</v>
      </c>
      <c r="E184" s="10" t="s">
        <v>253</v>
      </c>
      <c r="F184" s="6" t="s">
        <v>451</v>
      </c>
      <c r="G184" s="6" t="s">
        <v>49</v>
      </c>
      <c r="H184" s="6" t="s">
        <v>652</v>
      </c>
      <c r="I184" s="6" t="s">
        <v>815</v>
      </c>
      <c r="J184" s="6" t="s">
        <v>888</v>
      </c>
      <c r="K184" s="6" t="s">
        <v>994</v>
      </c>
      <c r="L184" s="16">
        <v>42348</v>
      </c>
      <c r="M184" s="16">
        <v>46478</v>
      </c>
      <c r="N184" s="6" t="s">
        <v>994</v>
      </c>
      <c r="O184" s="16">
        <v>42348</v>
      </c>
      <c r="P184" s="6" t="s">
        <v>1068</v>
      </c>
      <c r="Q184" s="6" t="s">
        <v>49</v>
      </c>
      <c r="R184" s="6" t="s">
        <v>1089</v>
      </c>
      <c r="S184" s="6" t="s">
        <v>994</v>
      </c>
      <c r="T184" s="16">
        <v>42374</v>
      </c>
      <c r="U184" s="6" t="s">
        <v>1114</v>
      </c>
      <c r="V184" s="6" t="s">
        <v>49</v>
      </c>
      <c r="W184" s="6" t="s">
        <v>1089</v>
      </c>
      <c r="X184" s="6" t="s">
        <v>49</v>
      </c>
      <c r="Y184" s="21" t="s">
        <v>49</v>
      </c>
      <c r="Z184" s="6" t="s">
        <v>49</v>
      </c>
      <c r="AA184" s="6" t="s">
        <v>49</v>
      </c>
      <c r="AB184" s="6" t="s">
        <v>49</v>
      </c>
      <c r="AC184" s="6" t="s">
        <v>49</v>
      </c>
      <c r="AD184" s="21" t="s">
        <v>49</v>
      </c>
      <c r="AE184" s="6" t="s">
        <v>49</v>
      </c>
      <c r="AF184" s="6" t="s">
        <v>49</v>
      </c>
      <c r="AG184" s="6" t="s">
        <v>49</v>
      </c>
      <c r="AH184" s="6" t="s">
        <v>1459</v>
      </c>
      <c r="AI184" s="6" t="s">
        <v>49</v>
      </c>
      <c r="AJ184" s="6" t="s">
        <v>1526</v>
      </c>
      <c r="AK184" s="6" t="s">
        <v>1549</v>
      </c>
      <c r="AL184" s="6" t="s">
        <v>1572</v>
      </c>
      <c r="AM184" s="6" t="s">
        <v>1623</v>
      </c>
      <c r="AN184" s="6" t="s">
        <v>1695</v>
      </c>
      <c r="AO184" s="6" t="s">
        <v>1716</v>
      </c>
      <c r="AP184" s="6" t="s">
        <v>1459</v>
      </c>
      <c r="AQ184" s="6" t="s">
        <v>49</v>
      </c>
      <c r="AR184" s="6" t="s">
        <v>1526</v>
      </c>
      <c r="AS184" s="6" t="s">
        <v>1549</v>
      </c>
      <c r="AT184" s="6" t="s">
        <v>1572</v>
      </c>
      <c r="AU184" s="6" t="s">
        <v>1623</v>
      </c>
      <c r="AV184" s="6" t="s">
        <v>49</v>
      </c>
      <c r="AW184" s="6" t="s">
        <v>49</v>
      </c>
      <c r="AX184" s="6" t="s">
        <v>2007</v>
      </c>
      <c r="AY184" s="6" t="s">
        <v>49</v>
      </c>
      <c r="AZ184" s="6" t="s">
        <v>49</v>
      </c>
      <c r="BA184" s="6" t="s">
        <v>49</v>
      </c>
      <c r="BB184" s="24">
        <v>292</v>
      </c>
      <c r="BC184" s="26"/>
      <c r="BD184" s="26"/>
      <c r="BE184" s="26"/>
      <c r="BF184" s="26" t="s">
        <v>2277</v>
      </c>
      <c r="BG184" s="26"/>
      <c r="BH184" s="26"/>
      <c r="BI184" s="26"/>
      <c r="BJ184" s="26"/>
      <c r="BK184" s="26"/>
      <c r="BL184" s="26"/>
      <c r="BM184" s="26"/>
      <c r="BN184" s="26"/>
      <c r="BO184" s="26"/>
      <c r="BP184" s="16">
        <v>46120</v>
      </c>
      <c r="BQ184" s="28" t="str">
        <f>HYPERLINK("https://organic.ams.usda.gov/Integrity//Certificate.aspx?cid=72&amp;nopid=5870002228")</f>
        <v>https://organic.ams.usda.gov/Integrity//Certificate.aspx?cid=72&amp;nopid=5870002228</v>
      </c>
    </row>
    <row r="185" spans="1:69" x14ac:dyDescent="0.3">
      <c r="A185" t="s">
        <v>3</v>
      </c>
      <c r="B185" s="6" t="s">
        <v>10</v>
      </c>
      <c r="C185" s="6" t="s">
        <v>33</v>
      </c>
      <c r="D185" s="6" t="s">
        <v>55</v>
      </c>
      <c r="E185" s="10" t="s">
        <v>254</v>
      </c>
      <c r="F185" s="6" t="s">
        <v>452</v>
      </c>
      <c r="G185" s="6" t="s">
        <v>49</v>
      </c>
      <c r="H185" s="6" t="s">
        <v>49</v>
      </c>
      <c r="I185" s="6" t="s">
        <v>816</v>
      </c>
      <c r="J185" s="6" t="s">
        <v>979</v>
      </c>
      <c r="K185" s="6" t="s">
        <v>994</v>
      </c>
      <c r="L185" s="16">
        <v>44818</v>
      </c>
      <c r="M185" s="16">
        <v>46280</v>
      </c>
      <c r="N185" s="6" t="s">
        <v>49</v>
      </c>
      <c r="O185" s="21" t="s">
        <v>49</v>
      </c>
      <c r="P185" s="6" t="s">
        <v>49</v>
      </c>
      <c r="Q185" s="6" t="s">
        <v>49</v>
      </c>
      <c r="R185" s="6" t="s">
        <v>49</v>
      </c>
      <c r="S185" s="6" t="s">
        <v>49</v>
      </c>
      <c r="T185" s="21" t="s">
        <v>49</v>
      </c>
      <c r="U185" s="6" t="s">
        <v>49</v>
      </c>
      <c r="V185" s="6" t="s">
        <v>49</v>
      </c>
      <c r="W185" s="6" t="s">
        <v>49</v>
      </c>
      <c r="X185" s="6" t="s">
        <v>49</v>
      </c>
      <c r="Y185" s="21" t="s">
        <v>49</v>
      </c>
      <c r="Z185" s="6" t="s">
        <v>49</v>
      </c>
      <c r="AA185" s="6" t="s">
        <v>49</v>
      </c>
      <c r="AB185" s="6" t="s">
        <v>49</v>
      </c>
      <c r="AC185" s="6" t="s">
        <v>994</v>
      </c>
      <c r="AD185" s="16">
        <v>43348</v>
      </c>
      <c r="AE185" s="6" t="s">
        <v>1231</v>
      </c>
      <c r="AF185" s="6" t="s">
        <v>49</v>
      </c>
      <c r="AG185" s="6" t="s">
        <v>49</v>
      </c>
      <c r="AH185" s="6" t="s">
        <v>1460</v>
      </c>
      <c r="AI185" s="6" t="s">
        <v>49</v>
      </c>
      <c r="AJ185" s="6" t="s">
        <v>1563</v>
      </c>
      <c r="AK185" s="6" t="s">
        <v>1549</v>
      </c>
      <c r="AL185" s="6" t="s">
        <v>1572</v>
      </c>
      <c r="AM185" s="6" t="s">
        <v>1588</v>
      </c>
      <c r="AN185" s="6" t="s">
        <v>665</v>
      </c>
      <c r="AO185" s="6" t="s">
        <v>1707</v>
      </c>
      <c r="AP185" s="6" t="s">
        <v>1460</v>
      </c>
      <c r="AQ185" s="6" t="s">
        <v>49</v>
      </c>
      <c r="AR185" s="6" t="s">
        <v>1563</v>
      </c>
      <c r="AS185" s="6" t="s">
        <v>1549</v>
      </c>
      <c r="AT185" s="6" t="s">
        <v>1572</v>
      </c>
      <c r="AU185" s="6" t="s">
        <v>1588</v>
      </c>
      <c r="AV185" s="6" t="s">
        <v>49</v>
      </c>
      <c r="AW185" s="6" t="s">
        <v>49</v>
      </c>
      <c r="AX185" s="6" t="s">
        <v>49</v>
      </c>
      <c r="AY185" s="6" t="s">
        <v>49</v>
      </c>
      <c r="AZ185" s="6" t="s">
        <v>49</v>
      </c>
      <c r="BA185" s="6" t="s">
        <v>49</v>
      </c>
      <c r="BB185" s="6" t="s">
        <v>49</v>
      </c>
      <c r="BC185" s="26"/>
      <c r="BD185" s="26"/>
      <c r="BE185" s="26"/>
      <c r="BF185" s="26"/>
      <c r="BG185" s="26"/>
      <c r="BH185" s="26"/>
      <c r="BI185" s="26"/>
      <c r="BJ185" s="26"/>
      <c r="BK185" s="26"/>
      <c r="BL185" s="26"/>
      <c r="BM185" s="26"/>
      <c r="BN185" s="26"/>
      <c r="BO185" s="26"/>
      <c r="BP185" s="16">
        <v>46048</v>
      </c>
      <c r="BQ185" s="28" t="str">
        <f>HYPERLINK("https://organic.ams.usda.gov/Integrity//Certificate.aspx?cid=1&amp;nopid=9092214001")</f>
        <v>https://organic.ams.usda.gov/Integrity//Certificate.aspx?cid=1&amp;nopid=9092214001</v>
      </c>
    </row>
    <row r="186" spans="1:69" x14ac:dyDescent="0.3">
      <c r="A186" t="s">
        <v>3</v>
      </c>
      <c r="B186" s="6" t="s">
        <v>9</v>
      </c>
      <c r="C186" s="6" t="s">
        <v>32</v>
      </c>
      <c r="D186" s="6" t="s">
        <v>54</v>
      </c>
      <c r="E186" s="10" t="s">
        <v>255</v>
      </c>
      <c r="F186" s="6" t="s">
        <v>453</v>
      </c>
      <c r="G186" s="6" t="s">
        <v>49</v>
      </c>
      <c r="H186" s="6" t="s">
        <v>653</v>
      </c>
      <c r="I186" s="6" t="s">
        <v>817</v>
      </c>
      <c r="J186" s="6" t="s">
        <v>980</v>
      </c>
      <c r="K186" s="6" t="s">
        <v>994</v>
      </c>
      <c r="L186" s="16">
        <v>37375</v>
      </c>
      <c r="M186" s="16">
        <v>46121</v>
      </c>
      <c r="N186" s="6" t="s">
        <v>49</v>
      </c>
      <c r="O186" s="21" t="s">
        <v>49</v>
      </c>
      <c r="P186" s="6" t="s">
        <v>49</v>
      </c>
      <c r="Q186" s="6" t="s">
        <v>49</v>
      </c>
      <c r="R186" s="6" t="s">
        <v>49</v>
      </c>
      <c r="S186" s="6" t="s">
        <v>49</v>
      </c>
      <c r="T186" s="21" t="s">
        <v>49</v>
      </c>
      <c r="U186" s="6" t="s">
        <v>49</v>
      </c>
      <c r="V186" s="6" t="s">
        <v>49</v>
      </c>
      <c r="W186" s="6" t="s">
        <v>49</v>
      </c>
      <c r="X186" s="6" t="s">
        <v>49</v>
      </c>
      <c r="Y186" s="21" t="s">
        <v>49</v>
      </c>
      <c r="Z186" s="6" t="s">
        <v>49</v>
      </c>
      <c r="AA186" s="6" t="s">
        <v>49</v>
      </c>
      <c r="AB186" s="6" t="s">
        <v>49</v>
      </c>
      <c r="AC186" s="6" t="s">
        <v>994</v>
      </c>
      <c r="AD186" s="16">
        <v>37375</v>
      </c>
      <c r="AE186" s="6" t="s">
        <v>1232</v>
      </c>
      <c r="AF186" s="6" t="s">
        <v>49</v>
      </c>
      <c r="AG186" s="6" t="s">
        <v>1285</v>
      </c>
      <c r="AH186" s="6" t="s">
        <v>1461</v>
      </c>
      <c r="AI186" s="6" t="s">
        <v>49</v>
      </c>
      <c r="AJ186" s="6" t="s">
        <v>1564</v>
      </c>
      <c r="AK186" s="6" t="s">
        <v>1549</v>
      </c>
      <c r="AL186" s="6" t="s">
        <v>1572</v>
      </c>
      <c r="AM186" s="6" t="s">
        <v>1673</v>
      </c>
      <c r="AN186" s="6" t="s">
        <v>665</v>
      </c>
      <c r="AO186" s="6" t="s">
        <v>1707</v>
      </c>
      <c r="AP186" s="6" t="s">
        <v>1770</v>
      </c>
      <c r="AQ186" s="6" t="s">
        <v>49</v>
      </c>
      <c r="AR186" s="6" t="s">
        <v>1803</v>
      </c>
      <c r="AS186" s="6" t="s">
        <v>1814</v>
      </c>
      <c r="AT186" s="6" t="s">
        <v>1572</v>
      </c>
      <c r="AU186" s="6" t="s">
        <v>1845</v>
      </c>
      <c r="AV186" s="6" t="s">
        <v>49</v>
      </c>
      <c r="AW186" s="6" t="s">
        <v>49</v>
      </c>
      <c r="AX186" s="6" t="s">
        <v>2008</v>
      </c>
      <c r="AY186" s="6" t="s">
        <v>2163</v>
      </c>
      <c r="AZ186" s="6" t="s">
        <v>2250</v>
      </c>
      <c r="BA186" s="6" t="s">
        <v>49</v>
      </c>
      <c r="BB186" s="6" t="s">
        <v>49</v>
      </c>
      <c r="BC186" s="26"/>
      <c r="BD186" s="26"/>
      <c r="BE186" s="26"/>
      <c r="BF186" s="26"/>
      <c r="BG186" s="26"/>
      <c r="BH186" s="26"/>
      <c r="BI186" s="26"/>
      <c r="BJ186" s="26"/>
      <c r="BK186" s="26"/>
      <c r="BL186" s="26" t="s">
        <v>2277</v>
      </c>
      <c r="BM186" s="26"/>
      <c r="BN186" s="26"/>
      <c r="BO186" s="26"/>
      <c r="BP186" s="16">
        <v>46154</v>
      </c>
      <c r="BQ186" s="28" t="str">
        <f>HYPERLINK("https://organic.ams.usda.gov/Integrity//Certificate.aspx?cid=71&amp;nopid=5520030710")</f>
        <v>https://organic.ams.usda.gov/Integrity//Certificate.aspx?cid=71&amp;nopid=5520030710</v>
      </c>
    </row>
    <row r="187" spans="1:69" x14ac:dyDescent="0.3">
      <c r="A187" t="s">
        <v>3</v>
      </c>
      <c r="B187" s="6" t="s">
        <v>8</v>
      </c>
      <c r="C187" s="6" t="s">
        <v>31</v>
      </c>
      <c r="D187" s="6" t="s">
        <v>53</v>
      </c>
      <c r="E187" s="10" t="s">
        <v>256</v>
      </c>
      <c r="F187" s="6" t="s">
        <v>454</v>
      </c>
      <c r="G187" s="6" t="s">
        <v>49</v>
      </c>
      <c r="H187" s="6" t="s">
        <v>654</v>
      </c>
      <c r="I187" s="6" t="s">
        <v>716</v>
      </c>
      <c r="J187" s="6" t="s">
        <v>981</v>
      </c>
      <c r="K187" s="6" t="s">
        <v>994</v>
      </c>
      <c r="L187" s="16">
        <v>45128</v>
      </c>
      <c r="M187" s="16">
        <v>46402</v>
      </c>
      <c r="N187" s="6" t="s">
        <v>994</v>
      </c>
      <c r="O187" s="16">
        <v>45128</v>
      </c>
      <c r="P187" s="6" t="s">
        <v>1007</v>
      </c>
      <c r="Q187" s="6" t="s">
        <v>49</v>
      </c>
      <c r="R187" s="6" t="s">
        <v>49</v>
      </c>
      <c r="S187" s="6" t="s">
        <v>994</v>
      </c>
      <c r="T187" s="16">
        <v>45128</v>
      </c>
      <c r="U187" s="6" t="s">
        <v>1104</v>
      </c>
      <c r="V187" s="6" t="s">
        <v>49</v>
      </c>
      <c r="W187" s="6" t="s">
        <v>49</v>
      </c>
      <c r="X187" s="6" t="s">
        <v>49</v>
      </c>
      <c r="Y187" s="21" t="s">
        <v>49</v>
      </c>
      <c r="Z187" s="6" t="s">
        <v>49</v>
      </c>
      <c r="AA187" s="6" t="s">
        <v>49</v>
      </c>
      <c r="AB187" s="6" t="s">
        <v>49</v>
      </c>
      <c r="AC187" s="6" t="s">
        <v>49</v>
      </c>
      <c r="AD187" s="21" t="s">
        <v>49</v>
      </c>
      <c r="AE187" s="6" t="s">
        <v>49</v>
      </c>
      <c r="AF187" s="6" t="s">
        <v>49</v>
      </c>
      <c r="AG187" s="6" t="s">
        <v>49</v>
      </c>
      <c r="AH187" s="6" t="s">
        <v>1462</v>
      </c>
      <c r="AI187" s="6" t="s">
        <v>49</v>
      </c>
      <c r="AJ187" s="6" t="s">
        <v>1565</v>
      </c>
      <c r="AK187" s="6" t="s">
        <v>1549</v>
      </c>
      <c r="AL187" s="6" t="s">
        <v>1572</v>
      </c>
      <c r="AM187" s="6" t="s">
        <v>1674</v>
      </c>
      <c r="AN187" s="6" t="s">
        <v>49</v>
      </c>
      <c r="AO187" s="6" t="s">
        <v>49</v>
      </c>
      <c r="AP187" s="6" t="s">
        <v>1771</v>
      </c>
      <c r="AQ187" s="6" t="s">
        <v>49</v>
      </c>
      <c r="AR187" s="6" t="s">
        <v>1804</v>
      </c>
      <c r="AS187" s="6" t="s">
        <v>1809</v>
      </c>
      <c r="AT187" s="6" t="s">
        <v>1572</v>
      </c>
      <c r="AU187" s="6" t="s">
        <v>1846</v>
      </c>
      <c r="AV187" s="6" t="s">
        <v>49</v>
      </c>
      <c r="AW187" s="6" t="s">
        <v>49</v>
      </c>
      <c r="AX187" s="6" t="s">
        <v>2009</v>
      </c>
      <c r="AY187" s="6" t="s">
        <v>2164</v>
      </c>
      <c r="AZ187" s="6" t="s">
        <v>49</v>
      </c>
      <c r="BA187" s="6" t="s">
        <v>49</v>
      </c>
      <c r="BB187" s="24">
        <v>1</v>
      </c>
      <c r="BC187" s="26"/>
      <c r="BD187" s="26"/>
      <c r="BE187" s="26"/>
      <c r="BF187" s="26"/>
      <c r="BG187" s="26"/>
      <c r="BH187" s="26"/>
      <c r="BI187" s="26"/>
      <c r="BJ187" s="26"/>
      <c r="BK187" s="26" t="s">
        <v>2277</v>
      </c>
      <c r="BL187" s="26"/>
      <c r="BM187" s="26"/>
      <c r="BN187" s="26"/>
      <c r="BO187" s="26"/>
      <c r="BP187" s="16">
        <v>46070</v>
      </c>
      <c r="BQ187" s="28" t="str">
        <f>HYPERLINK("https://organic.ams.usda.gov/Integrity//Certificate.aspx?cid=68&amp;nopid=8210008919")</f>
        <v>https://organic.ams.usda.gov/Integrity//Certificate.aspx?cid=68&amp;nopid=8210008919</v>
      </c>
    </row>
    <row r="188" spans="1:69" x14ac:dyDescent="0.3">
      <c r="A188" t="s">
        <v>3</v>
      </c>
      <c r="B188" s="6" t="s">
        <v>25</v>
      </c>
      <c r="C188" s="6" t="s">
        <v>48</v>
      </c>
      <c r="D188" s="6" t="s">
        <v>70</v>
      </c>
      <c r="E188" s="10" t="s">
        <v>257</v>
      </c>
      <c r="F188" s="6" t="s">
        <v>455</v>
      </c>
      <c r="G188" s="6" t="s">
        <v>49</v>
      </c>
      <c r="H188" s="6" t="s">
        <v>655</v>
      </c>
      <c r="I188" s="6" t="s">
        <v>49</v>
      </c>
      <c r="J188" s="6" t="s">
        <v>49</v>
      </c>
      <c r="K188" s="6" t="s">
        <v>994</v>
      </c>
      <c r="L188" s="16">
        <v>43718</v>
      </c>
      <c r="M188" s="16">
        <v>46182</v>
      </c>
      <c r="N188" s="6" t="s">
        <v>49</v>
      </c>
      <c r="O188" s="21" t="s">
        <v>49</v>
      </c>
      <c r="P188" s="6" t="s">
        <v>49</v>
      </c>
      <c r="Q188" s="6" t="s">
        <v>49</v>
      </c>
      <c r="R188" s="6" t="s">
        <v>49</v>
      </c>
      <c r="S188" s="6" t="s">
        <v>49</v>
      </c>
      <c r="T188" s="21" t="s">
        <v>49</v>
      </c>
      <c r="U188" s="6" t="s">
        <v>49</v>
      </c>
      <c r="V188" s="6" t="s">
        <v>49</v>
      </c>
      <c r="W188" s="6" t="s">
        <v>49</v>
      </c>
      <c r="X188" s="6" t="s">
        <v>49</v>
      </c>
      <c r="Y188" s="21" t="s">
        <v>49</v>
      </c>
      <c r="Z188" s="6" t="s">
        <v>49</v>
      </c>
      <c r="AA188" s="6" t="s">
        <v>49</v>
      </c>
      <c r="AB188" s="6" t="s">
        <v>49</v>
      </c>
      <c r="AC188" s="6" t="s">
        <v>994</v>
      </c>
      <c r="AD188" s="16">
        <v>43718</v>
      </c>
      <c r="AE188" s="6" t="s">
        <v>1233</v>
      </c>
      <c r="AF188" s="6" t="s">
        <v>49</v>
      </c>
      <c r="AG188" s="6" t="s">
        <v>1286</v>
      </c>
      <c r="AH188" s="6" t="s">
        <v>49</v>
      </c>
      <c r="AI188" s="6" t="s">
        <v>49</v>
      </c>
      <c r="AJ188" s="6" t="s">
        <v>49</v>
      </c>
      <c r="AK188" s="6" t="s">
        <v>49</v>
      </c>
      <c r="AL188" s="6" t="s">
        <v>49</v>
      </c>
      <c r="AM188" s="6" t="s">
        <v>49</v>
      </c>
      <c r="AN188" s="6" t="s">
        <v>49</v>
      </c>
      <c r="AO188" s="6" t="s">
        <v>49</v>
      </c>
      <c r="AP188" s="6" t="s">
        <v>1772</v>
      </c>
      <c r="AQ188" s="6" t="s">
        <v>49</v>
      </c>
      <c r="AR188" s="6" t="s">
        <v>1507</v>
      </c>
      <c r="AS188" s="6" t="s">
        <v>1549</v>
      </c>
      <c r="AT188" s="6" t="s">
        <v>1572</v>
      </c>
      <c r="AU188" s="6" t="s">
        <v>1596</v>
      </c>
      <c r="AV188" s="6" t="s">
        <v>49</v>
      </c>
      <c r="AW188" s="6" t="s">
        <v>49</v>
      </c>
      <c r="AX188" s="6" t="s">
        <v>2010</v>
      </c>
      <c r="AY188" s="6" t="s">
        <v>2165</v>
      </c>
      <c r="AZ188" s="6" t="s">
        <v>49</v>
      </c>
      <c r="BA188" s="6" t="s">
        <v>49</v>
      </c>
      <c r="BB188" s="24">
        <v>0</v>
      </c>
      <c r="BC188" s="26"/>
      <c r="BD188" s="26"/>
      <c r="BE188" s="26"/>
      <c r="BF188" s="26"/>
      <c r="BG188" s="26"/>
      <c r="BH188" s="26"/>
      <c r="BI188" s="26"/>
      <c r="BJ188" s="26"/>
      <c r="BK188" s="26"/>
      <c r="BL188" s="26"/>
      <c r="BM188" s="26"/>
      <c r="BN188" s="26"/>
      <c r="BO188" s="26"/>
      <c r="BP188" s="16">
        <v>45939</v>
      </c>
      <c r="BQ188" s="28" t="str">
        <f>HYPERLINK("https://organic.ams.usda.gov/Integrity//Certificate.aspx?cid=12&amp;nopid=8699693558")</f>
        <v>https://organic.ams.usda.gov/Integrity//Certificate.aspx?cid=12&amp;nopid=8699693558</v>
      </c>
    </row>
    <row r="189" spans="1:69" x14ac:dyDescent="0.3">
      <c r="A189" t="s">
        <v>3</v>
      </c>
      <c r="B189" s="6" t="s">
        <v>6</v>
      </c>
      <c r="C189" s="6" t="s">
        <v>29</v>
      </c>
      <c r="D189" s="6" t="s">
        <v>51</v>
      </c>
      <c r="E189" s="10" t="s">
        <v>258</v>
      </c>
      <c r="F189" s="6" t="s">
        <v>456</v>
      </c>
      <c r="G189" s="6" t="s">
        <v>49</v>
      </c>
      <c r="H189" s="6" t="s">
        <v>656</v>
      </c>
      <c r="I189" s="6" t="s">
        <v>818</v>
      </c>
      <c r="J189" s="6" t="s">
        <v>982</v>
      </c>
      <c r="K189" s="6" t="s">
        <v>994</v>
      </c>
      <c r="L189" s="16">
        <v>40749</v>
      </c>
      <c r="M189" s="16">
        <v>46113</v>
      </c>
      <c r="N189" s="6" t="s">
        <v>994</v>
      </c>
      <c r="O189" s="16">
        <v>40749</v>
      </c>
      <c r="P189" s="6" t="s">
        <v>1069</v>
      </c>
      <c r="Q189" s="6" t="s">
        <v>49</v>
      </c>
      <c r="R189" s="6" t="s">
        <v>49</v>
      </c>
      <c r="S189" s="6" t="s">
        <v>49</v>
      </c>
      <c r="T189" s="21" t="s">
        <v>49</v>
      </c>
      <c r="U189" s="6" t="s">
        <v>49</v>
      </c>
      <c r="V189" s="6" t="s">
        <v>49</v>
      </c>
      <c r="W189" s="6" t="s">
        <v>49</v>
      </c>
      <c r="X189" s="6" t="s">
        <v>49</v>
      </c>
      <c r="Y189" s="21" t="s">
        <v>49</v>
      </c>
      <c r="Z189" s="6" t="s">
        <v>49</v>
      </c>
      <c r="AA189" s="6" t="s">
        <v>49</v>
      </c>
      <c r="AB189" s="6" t="s">
        <v>49</v>
      </c>
      <c r="AC189" s="6" t="s">
        <v>49</v>
      </c>
      <c r="AD189" s="21" t="s">
        <v>49</v>
      </c>
      <c r="AE189" s="6" t="s">
        <v>49</v>
      </c>
      <c r="AF189" s="6" t="s">
        <v>49</v>
      </c>
      <c r="AG189" s="6" t="s">
        <v>49</v>
      </c>
      <c r="AH189" s="6" t="s">
        <v>1463</v>
      </c>
      <c r="AI189" s="6" t="s">
        <v>49</v>
      </c>
      <c r="AJ189" s="6" t="s">
        <v>1566</v>
      </c>
      <c r="AK189" s="6" t="s">
        <v>1549</v>
      </c>
      <c r="AL189" s="6" t="s">
        <v>1572</v>
      </c>
      <c r="AM189" s="6" t="s">
        <v>1675</v>
      </c>
      <c r="AN189" s="6" t="s">
        <v>1697</v>
      </c>
      <c r="AO189" s="6" t="s">
        <v>1718</v>
      </c>
      <c r="AP189" s="6" t="s">
        <v>1463</v>
      </c>
      <c r="AQ189" s="6" t="s">
        <v>49</v>
      </c>
      <c r="AR189" s="6" t="s">
        <v>1566</v>
      </c>
      <c r="AS189" s="6" t="s">
        <v>1549</v>
      </c>
      <c r="AT189" s="6" t="s">
        <v>1572</v>
      </c>
      <c r="AU189" s="6" t="s">
        <v>1675</v>
      </c>
      <c r="AV189" s="6" t="s">
        <v>49</v>
      </c>
      <c r="AW189" s="6" t="s">
        <v>49</v>
      </c>
      <c r="AX189" s="6" t="s">
        <v>2011</v>
      </c>
      <c r="AY189" s="6" t="s">
        <v>2166</v>
      </c>
      <c r="AZ189" s="6" t="s">
        <v>49</v>
      </c>
      <c r="BA189" s="6" t="s">
        <v>49</v>
      </c>
      <c r="BB189" s="24">
        <v>5</v>
      </c>
      <c r="BC189" s="26"/>
      <c r="BD189" s="26"/>
      <c r="BE189" s="26"/>
      <c r="BF189" s="26"/>
      <c r="BG189" s="26"/>
      <c r="BH189" s="26"/>
      <c r="BI189" s="26"/>
      <c r="BJ189" s="26"/>
      <c r="BK189" s="26"/>
      <c r="BL189" s="26"/>
      <c r="BM189" s="26"/>
      <c r="BN189" s="26"/>
      <c r="BO189" s="26"/>
      <c r="BP189" s="16">
        <v>45846</v>
      </c>
      <c r="BQ189" s="28" t="str">
        <f>HYPERLINK("https://organic.ams.usda.gov/Integrity//Certificate.aspx?cid=42&amp;nopid=6780000032")</f>
        <v>https://organic.ams.usda.gov/Integrity//Certificate.aspx?cid=42&amp;nopid=6780000032</v>
      </c>
    </row>
    <row r="190" spans="1:69" x14ac:dyDescent="0.3">
      <c r="A190" t="s">
        <v>3</v>
      </c>
      <c r="B190" s="6" t="s">
        <v>15</v>
      </c>
      <c r="C190" s="6" t="s">
        <v>38</v>
      </c>
      <c r="D190" s="6" t="s">
        <v>60</v>
      </c>
      <c r="E190" s="10" t="s">
        <v>259</v>
      </c>
      <c r="F190" s="6" t="s">
        <v>457</v>
      </c>
      <c r="G190" s="6" t="s">
        <v>49</v>
      </c>
      <c r="H190" s="6" t="s">
        <v>657</v>
      </c>
      <c r="I190" s="6" t="s">
        <v>819</v>
      </c>
      <c r="J190" s="6" t="s">
        <v>983</v>
      </c>
      <c r="K190" s="6" t="s">
        <v>994</v>
      </c>
      <c r="L190" s="16">
        <v>37426</v>
      </c>
      <c r="M190" s="16">
        <v>46478</v>
      </c>
      <c r="N190" s="6" t="s">
        <v>49</v>
      </c>
      <c r="O190" s="21" t="s">
        <v>49</v>
      </c>
      <c r="P190" s="6" t="s">
        <v>49</v>
      </c>
      <c r="Q190" s="6" t="s">
        <v>49</v>
      </c>
      <c r="R190" s="6" t="s">
        <v>49</v>
      </c>
      <c r="S190" s="6" t="s">
        <v>49</v>
      </c>
      <c r="T190" s="21" t="s">
        <v>49</v>
      </c>
      <c r="U190" s="6" t="s">
        <v>49</v>
      </c>
      <c r="V190" s="6" t="s">
        <v>49</v>
      </c>
      <c r="W190" s="6" t="s">
        <v>49</v>
      </c>
      <c r="X190" s="6" t="s">
        <v>49</v>
      </c>
      <c r="Y190" s="21" t="s">
        <v>49</v>
      </c>
      <c r="Z190" s="6" t="s">
        <v>49</v>
      </c>
      <c r="AA190" s="6" t="s">
        <v>49</v>
      </c>
      <c r="AB190" s="6" t="s">
        <v>49</v>
      </c>
      <c r="AC190" s="6" t="s">
        <v>994</v>
      </c>
      <c r="AD190" s="16">
        <v>37426</v>
      </c>
      <c r="AE190" s="6" t="s">
        <v>1234</v>
      </c>
      <c r="AF190" s="6" t="s">
        <v>49</v>
      </c>
      <c r="AG190" s="6" t="s">
        <v>49</v>
      </c>
      <c r="AH190" s="6" t="s">
        <v>49</v>
      </c>
      <c r="AI190" s="6" t="s">
        <v>49</v>
      </c>
      <c r="AJ190" s="6" t="s">
        <v>49</v>
      </c>
      <c r="AK190" s="6" t="s">
        <v>49</v>
      </c>
      <c r="AL190" s="6" t="s">
        <v>49</v>
      </c>
      <c r="AM190" s="6" t="s">
        <v>49</v>
      </c>
      <c r="AN190" s="6" t="s">
        <v>49</v>
      </c>
      <c r="AO190" s="6" t="s">
        <v>49</v>
      </c>
      <c r="AP190" s="6" t="s">
        <v>1773</v>
      </c>
      <c r="AQ190" s="6" t="s">
        <v>49</v>
      </c>
      <c r="AR190" s="6" t="s">
        <v>1805</v>
      </c>
      <c r="AS190" s="6" t="s">
        <v>1549</v>
      </c>
      <c r="AT190" s="6" t="s">
        <v>1572</v>
      </c>
      <c r="AU190" s="6" t="s">
        <v>1847</v>
      </c>
      <c r="AV190" s="6" t="s">
        <v>544</v>
      </c>
      <c r="AW190" s="6" t="s">
        <v>1704</v>
      </c>
      <c r="AX190" s="6" t="s">
        <v>2012</v>
      </c>
      <c r="AY190" s="6" t="s">
        <v>2167</v>
      </c>
      <c r="AZ190" s="6" t="s">
        <v>49</v>
      </c>
      <c r="BA190" s="6" t="s">
        <v>49</v>
      </c>
      <c r="BB190" s="6" t="s">
        <v>49</v>
      </c>
      <c r="BC190" s="26"/>
      <c r="BD190" s="26"/>
      <c r="BE190" s="26" t="s">
        <v>2277</v>
      </c>
      <c r="BF190" s="26"/>
      <c r="BG190" s="26"/>
      <c r="BH190" s="26"/>
      <c r="BI190" s="26"/>
      <c r="BJ190" s="26"/>
      <c r="BK190" s="26"/>
      <c r="BL190" s="26"/>
      <c r="BM190" s="26"/>
      <c r="BN190" s="26"/>
      <c r="BO190" s="26"/>
      <c r="BP190" s="16">
        <v>46139</v>
      </c>
      <c r="BQ190" s="28" t="str">
        <f>HYPERLINK("https://organic.ams.usda.gov/Integrity//Certificate.aspx?cid=62&amp;nopid=8150001025")</f>
        <v>https://organic.ams.usda.gov/Integrity//Certificate.aspx?cid=62&amp;nopid=8150001025</v>
      </c>
    </row>
    <row r="191" spans="1:69" x14ac:dyDescent="0.3">
      <c r="A191" t="s">
        <v>3</v>
      </c>
      <c r="B191" s="6" t="s">
        <v>6</v>
      </c>
      <c r="C191" s="6" t="s">
        <v>29</v>
      </c>
      <c r="D191" s="6" t="s">
        <v>51</v>
      </c>
      <c r="E191" s="10" t="s">
        <v>260</v>
      </c>
      <c r="F191" s="6" t="s">
        <v>458</v>
      </c>
      <c r="G191" s="6" t="s">
        <v>488</v>
      </c>
      <c r="H191" s="6" t="s">
        <v>658</v>
      </c>
      <c r="I191" s="6" t="s">
        <v>734</v>
      </c>
      <c r="J191" s="6" t="s">
        <v>984</v>
      </c>
      <c r="K191" s="6" t="s">
        <v>994</v>
      </c>
      <c r="L191" s="16">
        <v>37545</v>
      </c>
      <c r="M191" s="16">
        <v>46478</v>
      </c>
      <c r="N191" s="6" t="s">
        <v>994</v>
      </c>
      <c r="O191" s="16">
        <v>37545</v>
      </c>
      <c r="P191" s="6" t="s">
        <v>1070</v>
      </c>
      <c r="Q191" s="6" t="s">
        <v>49</v>
      </c>
      <c r="R191" s="6" t="s">
        <v>49</v>
      </c>
      <c r="S191" s="6" t="s">
        <v>49</v>
      </c>
      <c r="T191" s="21" t="s">
        <v>49</v>
      </c>
      <c r="U191" s="6" t="s">
        <v>49</v>
      </c>
      <c r="V191" s="6" t="s">
        <v>49</v>
      </c>
      <c r="W191" s="6" t="s">
        <v>49</v>
      </c>
      <c r="X191" s="6" t="s">
        <v>49</v>
      </c>
      <c r="Y191" s="21" t="s">
        <v>49</v>
      </c>
      <c r="Z191" s="6" t="s">
        <v>49</v>
      </c>
      <c r="AA191" s="6" t="s">
        <v>49</v>
      </c>
      <c r="AB191" s="6" t="s">
        <v>49</v>
      </c>
      <c r="AC191" s="6" t="s">
        <v>49</v>
      </c>
      <c r="AD191" s="21" t="s">
        <v>49</v>
      </c>
      <c r="AE191" s="6" t="s">
        <v>49</v>
      </c>
      <c r="AF191" s="6" t="s">
        <v>49</v>
      </c>
      <c r="AG191" s="6" t="s">
        <v>49</v>
      </c>
      <c r="AH191" s="6" t="s">
        <v>1464</v>
      </c>
      <c r="AI191" s="6" t="s">
        <v>49</v>
      </c>
      <c r="AJ191" s="6" t="s">
        <v>1567</v>
      </c>
      <c r="AK191" s="6" t="s">
        <v>1549</v>
      </c>
      <c r="AL191" s="6" t="s">
        <v>1572</v>
      </c>
      <c r="AM191" s="6" t="s">
        <v>1676</v>
      </c>
      <c r="AN191" s="6" t="s">
        <v>574</v>
      </c>
      <c r="AO191" s="6" t="s">
        <v>1711</v>
      </c>
      <c r="AP191" s="6" t="s">
        <v>1464</v>
      </c>
      <c r="AQ191" s="6" t="s">
        <v>49</v>
      </c>
      <c r="AR191" s="6" t="s">
        <v>1567</v>
      </c>
      <c r="AS191" s="6" t="s">
        <v>1549</v>
      </c>
      <c r="AT191" s="6" t="s">
        <v>1572</v>
      </c>
      <c r="AU191" s="6" t="s">
        <v>1676</v>
      </c>
      <c r="AV191" s="6" t="s">
        <v>49</v>
      </c>
      <c r="AW191" s="6" t="s">
        <v>49</v>
      </c>
      <c r="AX191" s="6" t="s">
        <v>2013</v>
      </c>
      <c r="AY191" s="6" t="s">
        <v>2168</v>
      </c>
      <c r="AZ191" s="6" t="s">
        <v>2251</v>
      </c>
      <c r="BA191" s="6" t="s">
        <v>49</v>
      </c>
      <c r="BB191" s="24">
        <v>7</v>
      </c>
      <c r="BC191" s="26"/>
      <c r="BD191" s="26"/>
      <c r="BE191" s="26"/>
      <c r="BF191" s="26"/>
      <c r="BG191" s="26"/>
      <c r="BH191" s="26"/>
      <c r="BI191" s="26"/>
      <c r="BJ191" s="26"/>
      <c r="BK191" s="26"/>
      <c r="BL191" s="26"/>
      <c r="BM191" s="26"/>
      <c r="BN191" s="26"/>
      <c r="BO191" s="26"/>
      <c r="BP191" s="16">
        <v>46149</v>
      </c>
      <c r="BQ191" s="28" t="str">
        <f>HYPERLINK("https://organic.ams.usda.gov/Integrity//Certificate.aspx?cid=42&amp;nopid=6780000020")</f>
        <v>https://organic.ams.usda.gov/Integrity//Certificate.aspx?cid=42&amp;nopid=6780000020</v>
      </c>
    </row>
    <row r="192" spans="1:69" x14ac:dyDescent="0.3">
      <c r="A192" t="s">
        <v>3</v>
      </c>
      <c r="B192" s="6" t="s">
        <v>6</v>
      </c>
      <c r="C192" s="6" t="s">
        <v>29</v>
      </c>
      <c r="D192" s="6" t="s">
        <v>51</v>
      </c>
      <c r="E192" s="10" t="s">
        <v>261</v>
      </c>
      <c r="F192" s="6" t="s">
        <v>459</v>
      </c>
      <c r="G192" s="6" t="s">
        <v>49</v>
      </c>
      <c r="H192" s="6" t="s">
        <v>659</v>
      </c>
      <c r="I192" s="6" t="s">
        <v>682</v>
      </c>
      <c r="J192" s="6" t="s">
        <v>985</v>
      </c>
      <c r="K192" s="6" t="s">
        <v>994</v>
      </c>
      <c r="L192" s="16">
        <v>39581</v>
      </c>
      <c r="M192" s="16">
        <v>46478</v>
      </c>
      <c r="N192" s="6" t="s">
        <v>994</v>
      </c>
      <c r="O192" s="16">
        <v>39581</v>
      </c>
      <c r="P192" s="6" t="s">
        <v>1071</v>
      </c>
      <c r="Q192" s="6" t="s">
        <v>49</v>
      </c>
      <c r="R192" s="6" t="s">
        <v>49</v>
      </c>
      <c r="S192" s="6" t="s">
        <v>49</v>
      </c>
      <c r="T192" s="21" t="s">
        <v>49</v>
      </c>
      <c r="U192" s="6" t="s">
        <v>49</v>
      </c>
      <c r="V192" s="6" t="s">
        <v>49</v>
      </c>
      <c r="W192" s="6" t="s">
        <v>49</v>
      </c>
      <c r="X192" s="6" t="s">
        <v>49</v>
      </c>
      <c r="Y192" s="21" t="s">
        <v>49</v>
      </c>
      <c r="Z192" s="6" t="s">
        <v>49</v>
      </c>
      <c r="AA192" s="6" t="s">
        <v>49</v>
      </c>
      <c r="AB192" s="6" t="s">
        <v>49</v>
      </c>
      <c r="AC192" s="6" t="s">
        <v>49</v>
      </c>
      <c r="AD192" s="21" t="s">
        <v>49</v>
      </c>
      <c r="AE192" s="6" t="s">
        <v>49</v>
      </c>
      <c r="AF192" s="6" t="s">
        <v>49</v>
      </c>
      <c r="AG192" s="6" t="s">
        <v>49</v>
      </c>
      <c r="AH192" s="6" t="s">
        <v>1465</v>
      </c>
      <c r="AI192" s="6" t="s">
        <v>49</v>
      </c>
      <c r="AJ192" s="6" t="s">
        <v>1564</v>
      </c>
      <c r="AK192" s="6" t="s">
        <v>1549</v>
      </c>
      <c r="AL192" s="6" t="s">
        <v>1572</v>
      </c>
      <c r="AM192" s="6" t="s">
        <v>1673</v>
      </c>
      <c r="AN192" s="6" t="s">
        <v>665</v>
      </c>
      <c r="AO192" s="6" t="s">
        <v>1707</v>
      </c>
      <c r="AP192" s="6" t="s">
        <v>1774</v>
      </c>
      <c r="AQ192" s="6" t="s">
        <v>49</v>
      </c>
      <c r="AR192" s="6" t="s">
        <v>1806</v>
      </c>
      <c r="AS192" s="6" t="s">
        <v>1549</v>
      </c>
      <c r="AT192" s="6" t="s">
        <v>1572</v>
      </c>
      <c r="AU192" s="6" t="s">
        <v>1848</v>
      </c>
      <c r="AV192" s="6" t="s">
        <v>49</v>
      </c>
      <c r="AW192" s="6" t="s">
        <v>49</v>
      </c>
      <c r="AX192" s="6" t="s">
        <v>2014</v>
      </c>
      <c r="AY192" s="6" t="s">
        <v>2169</v>
      </c>
      <c r="AZ192" s="6" t="s">
        <v>49</v>
      </c>
      <c r="BA192" s="6" t="s">
        <v>49</v>
      </c>
      <c r="BB192" s="24">
        <v>202</v>
      </c>
      <c r="BC192" s="26"/>
      <c r="BD192" s="26"/>
      <c r="BE192" s="26"/>
      <c r="BF192" s="26"/>
      <c r="BG192" s="26"/>
      <c r="BH192" s="26"/>
      <c r="BI192" s="26"/>
      <c r="BJ192" s="26"/>
      <c r="BK192" s="26"/>
      <c r="BL192" s="26"/>
      <c r="BM192" s="26"/>
      <c r="BN192" s="26"/>
      <c r="BO192" s="26"/>
      <c r="BP192" s="16">
        <v>46149</v>
      </c>
      <c r="BQ192" s="28" t="str">
        <f>HYPERLINK("https://organic.ams.usda.gov/Integrity//Certificate.aspx?cid=42&amp;nopid=6780000192")</f>
        <v>https://organic.ams.usda.gov/Integrity//Certificate.aspx?cid=42&amp;nopid=6780000192</v>
      </c>
    </row>
    <row r="193" spans="1:69" x14ac:dyDescent="0.3">
      <c r="A193" t="s">
        <v>3</v>
      </c>
      <c r="B193" s="6" t="s">
        <v>6</v>
      </c>
      <c r="C193" s="6" t="s">
        <v>29</v>
      </c>
      <c r="D193" s="6" t="s">
        <v>51</v>
      </c>
      <c r="E193" s="10" t="s">
        <v>262</v>
      </c>
      <c r="F193" s="6" t="s">
        <v>460</v>
      </c>
      <c r="G193" s="6" t="s">
        <v>49</v>
      </c>
      <c r="H193" s="6" t="s">
        <v>660</v>
      </c>
      <c r="I193" s="6" t="s">
        <v>820</v>
      </c>
      <c r="J193" s="6" t="s">
        <v>986</v>
      </c>
      <c r="K193" s="6" t="s">
        <v>994</v>
      </c>
      <c r="L193" s="16">
        <v>45909</v>
      </c>
      <c r="M193" s="16">
        <v>46478</v>
      </c>
      <c r="N193" s="6" t="s">
        <v>994</v>
      </c>
      <c r="O193" s="16">
        <v>45909</v>
      </c>
      <c r="P193" s="6" t="s">
        <v>1072</v>
      </c>
      <c r="Q193" s="6" t="s">
        <v>49</v>
      </c>
      <c r="R193" s="6" t="s">
        <v>49</v>
      </c>
      <c r="S193" s="6" t="s">
        <v>49</v>
      </c>
      <c r="T193" s="21" t="s">
        <v>49</v>
      </c>
      <c r="U193" s="6" t="s">
        <v>49</v>
      </c>
      <c r="V193" s="6" t="s">
        <v>49</v>
      </c>
      <c r="W193" s="6" t="s">
        <v>49</v>
      </c>
      <c r="X193" s="6" t="s">
        <v>49</v>
      </c>
      <c r="Y193" s="21" t="s">
        <v>49</v>
      </c>
      <c r="Z193" s="6" t="s">
        <v>49</v>
      </c>
      <c r="AA193" s="6" t="s">
        <v>49</v>
      </c>
      <c r="AB193" s="6" t="s">
        <v>49</v>
      </c>
      <c r="AC193" s="6" t="s">
        <v>49</v>
      </c>
      <c r="AD193" s="21" t="s">
        <v>49</v>
      </c>
      <c r="AE193" s="6" t="s">
        <v>49</v>
      </c>
      <c r="AF193" s="6" t="s">
        <v>49</v>
      </c>
      <c r="AG193" s="6" t="s">
        <v>49</v>
      </c>
      <c r="AH193" s="6" t="s">
        <v>1466</v>
      </c>
      <c r="AI193" s="6" t="s">
        <v>49</v>
      </c>
      <c r="AJ193" s="6" t="s">
        <v>1526</v>
      </c>
      <c r="AK193" s="6" t="s">
        <v>1549</v>
      </c>
      <c r="AL193" s="6" t="s">
        <v>1572</v>
      </c>
      <c r="AM193" s="6" t="s">
        <v>1623</v>
      </c>
      <c r="AN193" s="6" t="s">
        <v>49</v>
      </c>
      <c r="AO193" s="6" t="s">
        <v>49</v>
      </c>
      <c r="AP193" s="6" t="s">
        <v>1466</v>
      </c>
      <c r="AQ193" s="6" t="s">
        <v>49</v>
      </c>
      <c r="AR193" s="6" t="s">
        <v>1526</v>
      </c>
      <c r="AS193" s="6" t="s">
        <v>1549</v>
      </c>
      <c r="AT193" s="6" t="s">
        <v>1572</v>
      </c>
      <c r="AU193" s="6" t="s">
        <v>1623</v>
      </c>
      <c r="AV193" s="6" t="s">
        <v>49</v>
      </c>
      <c r="AW193" s="6" t="s">
        <v>49</v>
      </c>
      <c r="AX193" s="6" t="s">
        <v>2015</v>
      </c>
      <c r="AY193" s="6" t="s">
        <v>2170</v>
      </c>
      <c r="AZ193" s="6" t="s">
        <v>49</v>
      </c>
      <c r="BA193" s="6" t="s">
        <v>49</v>
      </c>
      <c r="BB193" s="24">
        <v>76</v>
      </c>
      <c r="BC193" s="26"/>
      <c r="BD193" s="26"/>
      <c r="BE193" s="26"/>
      <c r="BF193" s="26"/>
      <c r="BG193" s="26"/>
      <c r="BH193" s="26"/>
      <c r="BI193" s="26"/>
      <c r="BJ193" s="26"/>
      <c r="BK193" s="26"/>
      <c r="BL193" s="26"/>
      <c r="BM193" s="26"/>
      <c r="BN193" s="26"/>
      <c r="BO193" s="26"/>
      <c r="BP193" s="16">
        <v>46106</v>
      </c>
      <c r="BQ193" s="28" t="str">
        <f>HYPERLINK("https://organic.ams.usda.gov/Integrity//Certificate.aspx?cid=42&amp;nopid=6780000334")</f>
        <v>https://organic.ams.usda.gov/Integrity//Certificate.aspx?cid=42&amp;nopid=6780000334</v>
      </c>
    </row>
    <row r="194" spans="1:69" x14ac:dyDescent="0.3">
      <c r="A194" t="s">
        <v>3</v>
      </c>
      <c r="B194" s="6" t="s">
        <v>11</v>
      </c>
      <c r="C194" s="6" t="s">
        <v>34</v>
      </c>
      <c r="D194" s="6" t="s">
        <v>56</v>
      </c>
      <c r="E194" s="10" t="s">
        <v>263</v>
      </c>
      <c r="F194" s="6" t="s">
        <v>461</v>
      </c>
      <c r="G194" s="6" t="s">
        <v>489</v>
      </c>
      <c r="H194" s="6" t="s">
        <v>661</v>
      </c>
      <c r="I194" s="6" t="s">
        <v>701</v>
      </c>
      <c r="J194" s="6" t="s">
        <v>987</v>
      </c>
      <c r="K194" s="6" t="s">
        <v>994</v>
      </c>
      <c r="L194" s="16">
        <v>42172</v>
      </c>
      <c r="M194" s="16">
        <v>46388</v>
      </c>
      <c r="N194" s="6" t="s">
        <v>49</v>
      </c>
      <c r="O194" s="21" t="s">
        <v>49</v>
      </c>
      <c r="P194" s="6" t="s">
        <v>49</v>
      </c>
      <c r="Q194" s="6" t="s">
        <v>49</v>
      </c>
      <c r="R194" s="6" t="s">
        <v>49</v>
      </c>
      <c r="S194" s="6" t="s">
        <v>49</v>
      </c>
      <c r="T194" s="21" t="s">
        <v>49</v>
      </c>
      <c r="U194" s="6" t="s">
        <v>49</v>
      </c>
      <c r="V194" s="6" t="s">
        <v>49</v>
      </c>
      <c r="W194" s="6" t="s">
        <v>49</v>
      </c>
      <c r="X194" s="6" t="s">
        <v>49</v>
      </c>
      <c r="Y194" s="21" t="s">
        <v>49</v>
      </c>
      <c r="Z194" s="6" t="s">
        <v>49</v>
      </c>
      <c r="AA194" s="6" t="s">
        <v>49</v>
      </c>
      <c r="AB194" s="6" t="s">
        <v>49</v>
      </c>
      <c r="AC194" s="6" t="s">
        <v>994</v>
      </c>
      <c r="AD194" s="16">
        <v>42172</v>
      </c>
      <c r="AE194" s="6" t="s">
        <v>1235</v>
      </c>
      <c r="AF194" s="6" t="s">
        <v>49</v>
      </c>
      <c r="AG194" s="6" t="s">
        <v>49</v>
      </c>
      <c r="AH194" s="6" t="s">
        <v>1467</v>
      </c>
      <c r="AI194" s="6" t="s">
        <v>49</v>
      </c>
      <c r="AJ194" s="6" t="s">
        <v>1522</v>
      </c>
      <c r="AK194" s="6" t="s">
        <v>1549</v>
      </c>
      <c r="AL194" s="6" t="s">
        <v>1572</v>
      </c>
      <c r="AM194" s="6" t="s">
        <v>1616</v>
      </c>
      <c r="AN194" s="6" t="s">
        <v>1686</v>
      </c>
      <c r="AO194" s="6" t="s">
        <v>1705</v>
      </c>
      <c r="AP194" s="6" t="s">
        <v>1467</v>
      </c>
      <c r="AQ194" s="6" t="s">
        <v>49</v>
      </c>
      <c r="AR194" s="6" t="s">
        <v>1522</v>
      </c>
      <c r="AS194" s="6" t="s">
        <v>1549</v>
      </c>
      <c r="AT194" s="6" t="s">
        <v>1572</v>
      </c>
      <c r="AU194" s="6" t="s">
        <v>1616</v>
      </c>
      <c r="AV194" s="6" t="s">
        <v>49</v>
      </c>
      <c r="AW194" s="6" t="s">
        <v>49</v>
      </c>
      <c r="AX194" s="6" t="s">
        <v>2016</v>
      </c>
      <c r="AY194" s="6" t="s">
        <v>2171</v>
      </c>
      <c r="AZ194" s="6" t="s">
        <v>2252</v>
      </c>
      <c r="BA194" s="6" t="s">
        <v>2271</v>
      </c>
      <c r="BB194" s="6" t="s">
        <v>49</v>
      </c>
      <c r="BC194" s="26"/>
      <c r="BD194" s="26"/>
      <c r="BE194" s="26"/>
      <c r="BF194" s="26"/>
      <c r="BG194" s="26"/>
      <c r="BH194" s="26"/>
      <c r="BI194" s="26"/>
      <c r="BJ194" s="26"/>
      <c r="BK194" s="26"/>
      <c r="BL194" s="26"/>
      <c r="BM194" s="26"/>
      <c r="BN194" s="26"/>
      <c r="BO194" s="26"/>
      <c r="BP194" s="16">
        <v>46029</v>
      </c>
      <c r="BQ194" s="28" t="str">
        <f>HYPERLINK("https://organic.ams.usda.gov/Integrity//Certificate.aspx?cid=15&amp;nopid=5561002067")</f>
        <v>https://organic.ams.usda.gov/Integrity//Certificate.aspx?cid=15&amp;nopid=5561002067</v>
      </c>
    </row>
    <row r="195" spans="1:69" x14ac:dyDescent="0.3">
      <c r="A195" t="s">
        <v>3</v>
      </c>
      <c r="B195" s="6" t="s">
        <v>19</v>
      </c>
      <c r="C195" s="6" t="s">
        <v>42</v>
      </c>
      <c r="D195" s="6" t="s">
        <v>64</v>
      </c>
      <c r="E195" s="10" t="s">
        <v>264</v>
      </c>
      <c r="F195" s="6" t="s">
        <v>462</v>
      </c>
      <c r="G195" s="6" t="s">
        <v>49</v>
      </c>
      <c r="H195" s="6" t="s">
        <v>662</v>
      </c>
      <c r="I195" s="6" t="s">
        <v>821</v>
      </c>
      <c r="J195" s="6" t="s">
        <v>988</v>
      </c>
      <c r="K195" s="6" t="s">
        <v>994</v>
      </c>
      <c r="L195" s="16">
        <v>45184</v>
      </c>
      <c r="M195" s="16">
        <v>46113</v>
      </c>
      <c r="N195" s="6" t="s">
        <v>49</v>
      </c>
      <c r="O195" s="21" t="s">
        <v>49</v>
      </c>
      <c r="P195" s="6" t="s">
        <v>49</v>
      </c>
      <c r="Q195" s="6" t="s">
        <v>49</v>
      </c>
      <c r="R195" s="6" t="s">
        <v>49</v>
      </c>
      <c r="S195" s="6" t="s">
        <v>49</v>
      </c>
      <c r="T195" s="21" t="s">
        <v>49</v>
      </c>
      <c r="U195" s="6" t="s">
        <v>49</v>
      </c>
      <c r="V195" s="6" t="s">
        <v>49</v>
      </c>
      <c r="W195" s="6" t="s">
        <v>49</v>
      </c>
      <c r="X195" s="6" t="s">
        <v>49</v>
      </c>
      <c r="Y195" s="21" t="s">
        <v>49</v>
      </c>
      <c r="Z195" s="6" t="s">
        <v>49</v>
      </c>
      <c r="AA195" s="6" t="s">
        <v>49</v>
      </c>
      <c r="AB195" s="6" t="s">
        <v>49</v>
      </c>
      <c r="AC195" s="6" t="s">
        <v>994</v>
      </c>
      <c r="AD195" s="16">
        <v>45184</v>
      </c>
      <c r="AE195" s="6" t="s">
        <v>1236</v>
      </c>
      <c r="AF195" s="6" t="s">
        <v>49</v>
      </c>
      <c r="AG195" s="6" t="s">
        <v>49</v>
      </c>
      <c r="AH195" s="6" t="s">
        <v>1468</v>
      </c>
      <c r="AI195" s="6" t="s">
        <v>49</v>
      </c>
      <c r="AJ195" s="6" t="s">
        <v>1568</v>
      </c>
      <c r="AK195" s="6" t="s">
        <v>1549</v>
      </c>
      <c r="AL195" s="6" t="s">
        <v>1572</v>
      </c>
      <c r="AM195" s="6" t="s">
        <v>1677</v>
      </c>
      <c r="AN195" s="6" t="s">
        <v>1681</v>
      </c>
      <c r="AO195" s="6" t="s">
        <v>1700</v>
      </c>
      <c r="AP195" s="6" t="s">
        <v>49</v>
      </c>
      <c r="AQ195" s="6" t="s">
        <v>49</v>
      </c>
      <c r="AR195" s="6" t="s">
        <v>49</v>
      </c>
      <c r="AS195" s="6" t="s">
        <v>49</v>
      </c>
      <c r="AT195" s="6" t="s">
        <v>49</v>
      </c>
      <c r="AU195" s="6" t="s">
        <v>49</v>
      </c>
      <c r="AV195" s="6" t="s">
        <v>49</v>
      </c>
      <c r="AW195" s="6" t="s">
        <v>49</v>
      </c>
      <c r="AX195" s="6" t="s">
        <v>2017</v>
      </c>
      <c r="AY195" s="6" t="s">
        <v>2172</v>
      </c>
      <c r="AZ195" s="6" t="s">
        <v>2253</v>
      </c>
      <c r="BA195" s="6" t="s">
        <v>49</v>
      </c>
      <c r="BB195" s="6" t="s">
        <v>49</v>
      </c>
      <c r="BC195" s="26" t="s">
        <v>2277</v>
      </c>
      <c r="BD195" s="26"/>
      <c r="BE195" s="26"/>
      <c r="BF195" s="26"/>
      <c r="BG195" s="26" t="s">
        <v>2277</v>
      </c>
      <c r="BH195" s="26"/>
      <c r="BI195" s="26"/>
      <c r="BJ195" s="26"/>
      <c r="BK195" s="26"/>
      <c r="BL195" s="26"/>
      <c r="BM195" s="26"/>
      <c r="BN195" s="26"/>
      <c r="BO195" s="26"/>
      <c r="BP195" s="16">
        <v>46083</v>
      </c>
      <c r="BQ195" s="28" t="str">
        <f>HYPERLINK("https://organic.ams.usda.gov/Integrity//Certificate.aspx?cid=60&amp;nopid=2580005572")</f>
        <v>https://organic.ams.usda.gov/Integrity//Certificate.aspx?cid=60&amp;nopid=2580005572</v>
      </c>
    </row>
    <row r="196" spans="1:69" x14ac:dyDescent="0.3">
      <c r="A196" t="s">
        <v>3</v>
      </c>
      <c r="B196" s="6" t="s">
        <v>25</v>
      </c>
      <c r="C196" s="6" t="s">
        <v>48</v>
      </c>
      <c r="D196" s="6" t="s">
        <v>70</v>
      </c>
      <c r="E196" s="10" t="s">
        <v>265</v>
      </c>
      <c r="F196" s="6" t="s">
        <v>463</v>
      </c>
      <c r="G196" s="6" t="s">
        <v>49</v>
      </c>
      <c r="H196" s="6" t="s">
        <v>663</v>
      </c>
      <c r="I196" s="6" t="s">
        <v>49</v>
      </c>
      <c r="J196" s="6" t="s">
        <v>49</v>
      </c>
      <c r="K196" s="6" t="s">
        <v>994</v>
      </c>
      <c r="L196" s="16">
        <v>43871</v>
      </c>
      <c r="M196" s="16">
        <v>46183</v>
      </c>
      <c r="N196" s="6" t="s">
        <v>49</v>
      </c>
      <c r="O196" s="21" t="s">
        <v>49</v>
      </c>
      <c r="P196" s="6" t="s">
        <v>49</v>
      </c>
      <c r="Q196" s="6" t="s">
        <v>49</v>
      </c>
      <c r="R196" s="6" t="s">
        <v>49</v>
      </c>
      <c r="S196" s="6" t="s">
        <v>49</v>
      </c>
      <c r="T196" s="21" t="s">
        <v>49</v>
      </c>
      <c r="U196" s="6" t="s">
        <v>49</v>
      </c>
      <c r="V196" s="6" t="s">
        <v>49</v>
      </c>
      <c r="W196" s="6" t="s">
        <v>49</v>
      </c>
      <c r="X196" s="6" t="s">
        <v>49</v>
      </c>
      <c r="Y196" s="21" t="s">
        <v>49</v>
      </c>
      <c r="Z196" s="6" t="s">
        <v>49</v>
      </c>
      <c r="AA196" s="6" t="s">
        <v>49</v>
      </c>
      <c r="AB196" s="6" t="s">
        <v>49</v>
      </c>
      <c r="AC196" s="6" t="s">
        <v>994</v>
      </c>
      <c r="AD196" s="16">
        <v>43871</v>
      </c>
      <c r="AE196" s="6" t="s">
        <v>1237</v>
      </c>
      <c r="AF196" s="6" t="s">
        <v>49</v>
      </c>
      <c r="AG196" s="6" t="s">
        <v>1287</v>
      </c>
      <c r="AH196" s="6" t="s">
        <v>49</v>
      </c>
      <c r="AI196" s="6" t="s">
        <v>49</v>
      </c>
      <c r="AJ196" s="6" t="s">
        <v>49</v>
      </c>
      <c r="AK196" s="6" t="s">
        <v>49</v>
      </c>
      <c r="AL196" s="6" t="s">
        <v>49</v>
      </c>
      <c r="AM196" s="6" t="s">
        <v>49</v>
      </c>
      <c r="AN196" s="6" t="s">
        <v>49</v>
      </c>
      <c r="AO196" s="6" t="s">
        <v>49</v>
      </c>
      <c r="AP196" s="6" t="s">
        <v>1775</v>
      </c>
      <c r="AQ196" s="6" t="s">
        <v>49</v>
      </c>
      <c r="AR196" s="6" t="s">
        <v>1488</v>
      </c>
      <c r="AS196" s="6" t="s">
        <v>1549</v>
      </c>
      <c r="AT196" s="6" t="s">
        <v>1572</v>
      </c>
      <c r="AU196" s="6" t="s">
        <v>1606</v>
      </c>
      <c r="AV196" s="6" t="s">
        <v>49</v>
      </c>
      <c r="AW196" s="6" t="s">
        <v>49</v>
      </c>
      <c r="AX196" s="6" t="s">
        <v>2018</v>
      </c>
      <c r="AY196" s="6" t="s">
        <v>49</v>
      </c>
      <c r="AZ196" s="6" t="s">
        <v>49</v>
      </c>
      <c r="BA196" s="6" t="s">
        <v>49</v>
      </c>
      <c r="BB196" s="24">
        <v>0</v>
      </c>
      <c r="BC196" s="26"/>
      <c r="BD196" s="26"/>
      <c r="BE196" s="26"/>
      <c r="BF196" s="26"/>
      <c r="BG196" s="26"/>
      <c r="BH196" s="26"/>
      <c r="BI196" s="26"/>
      <c r="BJ196" s="26"/>
      <c r="BK196" s="26"/>
      <c r="BL196" s="26"/>
      <c r="BM196" s="26"/>
      <c r="BN196" s="26"/>
      <c r="BO196" s="26"/>
      <c r="BP196" s="16">
        <v>46139</v>
      </c>
      <c r="BQ196" s="28" t="str">
        <f>HYPERLINK("https://organic.ams.usda.gov/Integrity//Certificate.aspx?cid=12&amp;nopid=8699693474")</f>
        <v>https://organic.ams.usda.gov/Integrity//Certificate.aspx?cid=12&amp;nopid=8699693474</v>
      </c>
    </row>
    <row r="197" spans="1:69" x14ac:dyDescent="0.3">
      <c r="A197" t="s">
        <v>3</v>
      </c>
      <c r="B197" s="6" t="s">
        <v>11</v>
      </c>
      <c r="C197" s="6" t="s">
        <v>34</v>
      </c>
      <c r="D197" s="6" t="s">
        <v>56</v>
      </c>
      <c r="E197" s="10" t="s">
        <v>266</v>
      </c>
      <c r="F197" s="6" t="s">
        <v>464</v>
      </c>
      <c r="G197" s="6" t="s">
        <v>49</v>
      </c>
      <c r="H197" s="6" t="s">
        <v>664</v>
      </c>
      <c r="I197" s="6" t="s">
        <v>686</v>
      </c>
      <c r="J197" s="6" t="s">
        <v>989</v>
      </c>
      <c r="K197" s="6" t="s">
        <v>994</v>
      </c>
      <c r="L197" s="16">
        <v>45810</v>
      </c>
      <c r="M197" s="16">
        <v>46388</v>
      </c>
      <c r="N197" s="6" t="s">
        <v>994</v>
      </c>
      <c r="O197" s="16">
        <v>45810</v>
      </c>
      <c r="P197" s="6" t="s">
        <v>1073</v>
      </c>
      <c r="Q197" s="6" t="s">
        <v>49</v>
      </c>
      <c r="R197" s="6" t="s">
        <v>49</v>
      </c>
      <c r="S197" s="6" t="s">
        <v>994</v>
      </c>
      <c r="T197" s="16">
        <v>45810</v>
      </c>
      <c r="U197" s="6" t="s">
        <v>1115</v>
      </c>
      <c r="V197" s="6" t="s">
        <v>49</v>
      </c>
      <c r="W197" s="6" t="s">
        <v>49</v>
      </c>
      <c r="X197" s="6" t="s">
        <v>49</v>
      </c>
      <c r="Y197" s="21" t="s">
        <v>49</v>
      </c>
      <c r="Z197" s="6" t="s">
        <v>49</v>
      </c>
      <c r="AA197" s="6" t="s">
        <v>49</v>
      </c>
      <c r="AB197" s="6" t="s">
        <v>49</v>
      </c>
      <c r="AC197" s="6" t="s">
        <v>994</v>
      </c>
      <c r="AD197" s="16">
        <v>45810</v>
      </c>
      <c r="AE197" s="6" t="s">
        <v>1238</v>
      </c>
      <c r="AF197" s="6" t="s">
        <v>49</v>
      </c>
      <c r="AG197" s="6" t="s">
        <v>49</v>
      </c>
      <c r="AH197" s="6" t="s">
        <v>1469</v>
      </c>
      <c r="AI197" s="6" t="s">
        <v>49</v>
      </c>
      <c r="AJ197" s="6" t="s">
        <v>1532</v>
      </c>
      <c r="AK197" s="6" t="s">
        <v>1549</v>
      </c>
      <c r="AL197" s="6" t="s">
        <v>1572</v>
      </c>
      <c r="AM197" s="6" t="s">
        <v>1629</v>
      </c>
      <c r="AN197" s="6" t="s">
        <v>49</v>
      </c>
      <c r="AO197" s="6" t="s">
        <v>49</v>
      </c>
      <c r="AP197" s="6" t="s">
        <v>1469</v>
      </c>
      <c r="AQ197" s="6" t="s">
        <v>49</v>
      </c>
      <c r="AR197" s="6" t="s">
        <v>1532</v>
      </c>
      <c r="AS197" s="6" t="s">
        <v>1549</v>
      </c>
      <c r="AT197" s="6" t="s">
        <v>1572</v>
      </c>
      <c r="AU197" s="6" t="s">
        <v>1629</v>
      </c>
      <c r="AV197" s="6" t="s">
        <v>49</v>
      </c>
      <c r="AW197" s="6" t="s">
        <v>49</v>
      </c>
      <c r="AX197" s="6" t="s">
        <v>2019</v>
      </c>
      <c r="AY197" s="6" t="s">
        <v>2173</v>
      </c>
      <c r="AZ197" s="6" t="s">
        <v>2254</v>
      </c>
      <c r="BA197" s="6" t="s">
        <v>2272</v>
      </c>
      <c r="BB197" s="24">
        <v>20</v>
      </c>
      <c r="BC197" s="26"/>
      <c r="BD197" s="26"/>
      <c r="BE197" s="26"/>
      <c r="BF197" s="26"/>
      <c r="BG197" s="26"/>
      <c r="BH197" s="26"/>
      <c r="BI197" s="26"/>
      <c r="BJ197" s="26"/>
      <c r="BK197" s="26"/>
      <c r="BL197" s="26"/>
      <c r="BM197" s="26"/>
      <c r="BN197" s="26"/>
      <c r="BO197" s="26"/>
      <c r="BP197" s="16">
        <v>46029</v>
      </c>
      <c r="BQ197" s="28" t="str">
        <f>HYPERLINK("https://organic.ams.usda.gov/Integrity//Certificate.aspx?cid=15&amp;nopid=5561008962")</f>
        <v>https://organic.ams.usda.gov/Integrity//Certificate.aspx?cid=15&amp;nopid=5561008962</v>
      </c>
    </row>
    <row r="198" spans="1:69" x14ac:dyDescent="0.3">
      <c r="A198" t="s">
        <v>3</v>
      </c>
      <c r="B198" s="6" t="s">
        <v>6</v>
      </c>
      <c r="C198" s="6" t="s">
        <v>29</v>
      </c>
      <c r="D198" s="6" t="s">
        <v>51</v>
      </c>
      <c r="E198" s="10" t="s">
        <v>267</v>
      </c>
      <c r="F198" s="6" t="s">
        <v>465</v>
      </c>
      <c r="G198" s="6" t="s">
        <v>490</v>
      </c>
      <c r="H198" s="6" t="s">
        <v>665</v>
      </c>
      <c r="I198" s="6" t="s">
        <v>689</v>
      </c>
      <c r="J198" s="6" t="s">
        <v>990</v>
      </c>
      <c r="K198" s="6" t="s">
        <v>994</v>
      </c>
      <c r="L198" s="16">
        <v>37365</v>
      </c>
      <c r="M198" s="16">
        <v>46113</v>
      </c>
      <c r="N198" s="6" t="s">
        <v>994</v>
      </c>
      <c r="O198" s="16">
        <v>37365</v>
      </c>
      <c r="P198" s="6" t="s">
        <v>1074</v>
      </c>
      <c r="Q198" s="6" t="s">
        <v>49</v>
      </c>
      <c r="R198" s="6" t="s">
        <v>49</v>
      </c>
      <c r="S198" s="6" t="s">
        <v>1092</v>
      </c>
      <c r="T198" s="16">
        <v>44805</v>
      </c>
      <c r="U198" s="6" t="s">
        <v>49</v>
      </c>
      <c r="V198" s="6" t="s">
        <v>49</v>
      </c>
      <c r="W198" s="6" t="s">
        <v>49</v>
      </c>
      <c r="X198" s="6" t="s">
        <v>49</v>
      </c>
      <c r="Y198" s="21" t="s">
        <v>49</v>
      </c>
      <c r="Z198" s="6" t="s">
        <v>49</v>
      </c>
      <c r="AA198" s="6" t="s">
        <v>49</v>
      </c>
      <c r="AB198" s="6" t="s">
        <v>49</v>
      </c>
      <c r="AC198" s="6" t="s">
        <v>994</v>
      </c>
      <c r="AD198" s="16">
        <v>44883</v>
      </c>
      <c r="AE198" s="6" t="s">
        <v>1239</v>
      </c>
      <c r="AF198" s="6" t="s">
        <v>49</v>
      </c>
      <c r="AG198" s="6" t="s">
        <v>49</v>
      </c>
      <c r="AH198" s="6" t="s">
        <v>1470</v>
      </c>
      <c r="AI198" s="6" t="s">
        <v>49</v>
      </c>
      <c r="AJ198" s="6" t="s">
        <v>1515</v>
      </c>
      <c r="AK198" s="6" t="s">
        <v>1549</v>
      </c>
      <c r="AL198" s="6" t="s">
        <v>1572</v>
      </c>
      <c r="AM198" s="6" t="s">
        <v>1605</v>
      </c>
      <c r="AN198" s="6" t="s">
        <v>1683</v>
      </c>
      <c r="AO198" s="6" t="s">
        <v>1702</v>
      </c>
      <c r="AP198" s="6" t="s">
        <v>1470</v>
      </c>
      <c r="AQ198" s="6" t="s">
        <v>49</v>
      </c>
      <c r="AR198" s="6" t="s">
        <v>1515</v>
      </c>
      <c r="AS198" s="6" t="s">
        <v>1549</v>
      </c>
      <c r="AT198" s="6" t="s">
        <v>1572</v>
      </c>
      <c r="AU198" s="6" t="s">
        <v>1605</v>
      </c>
      <c r="AV198" s="6" t="s">
        <v>49</v>
      </c>
      <c r="AW198" s="6" t="s">
        <v>49</v>
      </c>
      <c r="AX198" s="6" t="s">
        <v>2020</v>
      </c>
      <c r="AY198" s="6" t="s">
        <v>2174</v>
      </c>
      <c r="AZ198" s="6" t="s">
        <v>2255</v>
      </c>
      <c r="BA198" s="6" t="s">
        <v>49</v>
      </c>
      <c r="BB198" s="24">
        <v>62</v>
      </c>
      <c r="BC198" s="26"/>
      <c r="BD198" s="26"/>
      <c r="BE198" s="26"/>
      <c r="BF198" s="26"/>
      <c r="BG198" s="26"/>
      <c r="BH198" s="26"/>
      <c r="BI198" s="26"/>
      <c r="BJ198" s="26"/>
      <c r="BK198" s="26"/>
      <c r="BL198" s="26"/>
      <c r="BM198" s="26"/>
      <c r="BN198" s="26"/>
      <c r="BO198" s="26"/>
      <c r="BP198" s="16">
        <v>45796</v>
      </c>
      <c r="BQ198" s="28" t="str">
        <f>HYPERLINK("https://organic.ams.usda.gov/Integrity//Certificate.aspx?cid=42&amp;nopid=6780000025")</f>
        <v>https://organic.ams.usda.gov/Integrity//Certificate.aspx?cid=42&amp;nopid=6780000025</v>
      </c>
    </row>
    <row r="199" spans="1:69" x14ac:dyDescent="0.3">
      <c r="A199" t="s">
        <v>3</v>
      </c>
      <c r="B199" s="6" t="s">
        <v>17</v>
      </c>
      <c r="C199" s="6" t="s">
        <v>40</v>
      </c>
      <c r="D199" s="6" t="s">
        <v>62</v>
      </c>
      <c r="E199" s="10" t="s">
        <v>268</v>
      </c>
      <c r="F199" s="6" t="s">
        <v>466</v>
      </c>
      <c r="G199" s="6" t="s">
        <v>49</v>
      </c>
      <c r="H199" s="6" t="s">
        <v>666</v>
      </c>
      <c r="I199" s="6" t="s">
        <v>822</v>
      </c>
      <c r="J199" s="6" t="s">
        <v>920</v>
      </c>
      <c r="K199" s="6" t="s">
        <v>994</v>
      </c>
      <c r="L199" s="16">
        <v>41779</v>
      </c>
      <c r="M199" s="16">
        <v>46235</v>
      </c>
      <c r="N199" s="6" t="s">
        <v>994</v>
      </c>
      <c r="O199" s="16">
        <v>41779</v>
      </c>
      <c r="P199" s="6" t="s">
        <v>1006</v>
      </c>
      <c r="Q199" s="6" t="s">
        <v>49</v>
      </c>
      <c r="R199" s="6" t="s">
        <v>1090</v>
      </c>
      <c r="S199" s="6" t="s">
        <v>994</v>
      </c>
      <c r="T199" s="16">
        <v>41779</v>
      </c>
      <c r="U199" s="6" t="s">
        <v>1116</v>
      </c>
      <c r="V199" s="6" t="s">
        <v>49</v>
      </c>
      <c r="W199" s="6" t="s">
        <v>1090</v>
      </c>
      <c r="X199" s="6" t="s">
        <v>49</v>
      </c>
      <c r="Y199" s="21" t="s">
        <v>49</v>
      </c>
      <c r="Z199" s="6" t="s">
        <v>49</v>
      </c>
      <c r="AA199" s="6" t="s">
        <v>49</v>
      </c>
      <c r="AB199" s="6" t="s">
        <v>49</v>
      </c>
      <c r="AC199" s="6" t="s">
        <v>49</v>
      </c>
      <c r="AD199" s="21" t="s">
        <v>49</v>
      </c>
      <c r="AE199" s="6" t="s">
        <v>49</v>
      </c>
      <c r="AF199" s="6" t="s">
        <v>49</v>
      </c>
      <c r="AG199" s="6" t="s">
        <v>49</v>
      </c>
      <c r="AH199" s="6" t="s">
        <v>1471</v>
      </c>
      <c r="AI199" s="6" t="s">
        <v>49</v>
      </c>
      <c r="AJ199" s="6" t="s">
        <v>1511</v>
      </c>
      <c r="AK199" s="6" t="s">
        <v>1549</v>
      </c>
      <c r="AL199" s="6" t="s">
        <v>1572</v>
      </c>
      <c r="AM199" s="6" t="s">
        <v>1619</v>
      </c>
      <c r="AN199" s="6" t="s">
        <v>1690</v>
      </c>
      <c r="AO199" s="6" t="s">
        <v>1710</v>
      </c>
      <c r="AP199" s="6" t="s">
        <v>49</v>
      </c>
      <c r="AQ199" s="6" t="s">
        <v>49</v>
      </c>
      <c r="AR199" s="6" t="s">
        <v>49</v>
      </c>
      <c r="AS199" s="6" t="s">
        <v>49</v>
      </c>
      <c r="AT199" s="6" t="s">
        <v>49</v>
      </c>
      <c r="AU199" s="6" t="s">
        <v>49</v>
      </c>
      <c r="AV199" s="6" t="s">
        <v>49</v>
      </c>
      <c r="AW199" s="6" t="s">
        <v>49</v>
      </c>
      <c r="AX199" s="6" t="s">
        <v>2021</v>
      </c>
      <c r="AY199" s="6" t="s">
        <v>2175</v>
      </c>
      <c r="AZ199" s="6" t="s">
        <v>49</v>
      </c>
      <c r="BA199" s="6" t="s">
        <v>49</v>
      </c>
      <c r="BB199" s="24">
        <v>333</v>
      </c>
      <c r="BC199" s="26"/>
      <c r="BD199" s="26"/>
      <c r="BE199" s="26"/>
      <c r="BF199" s="26" t="s">
        <v>2277</v>
      </c>
      <c r="BG199" s="26"/>
      <c r="BH199" s="26"/>
      <c r="BI199" s="26"/>
      <c r="BJ199" s="26"/>
      <c r="BK199" s="26"/>
      <c r="BL199" s="26"/>
      <c r="BM199" s="26"/>
      <c r="BN199" s="26"/>
      <c r="BO199" s="26"/>
      <c r="BP199" s="16">
        <v>46150</v>
      </c>
      <c r="BQ199" s="28" t="str">
        <f>HYPERLINK("https://organic.ams.usda.gov/Integrity//Certificate.aspx?cid=31&amp;nopid=3928971379")</f>
        <v>https://organic.ams.usda.gov/Integrity//Certificate.aspx?cid=31&amp;nopid=3928971379</v>
      </c>
    </row>
    <row r="200" spans="1:69" x14ac:dyDescent="0.3">
      <c r="A200" t="s">
        <v>3</v>
      </c>
      <c r="B200" s="6" t="s">
        <v>20</v>
      </c>
      <c r="C200" s="6" t="s">
        <v>43</v>
      </c>
      <c r="D200" s="6" t="s">
        <v>65</v>
      </c>
      <c r="E200" s="10" t="s">
        <v>269</v>
      </c>
      <c r="F200" s="6" t="s">
        <v>467</v>
      </c>
      <c r="G200" s="6" t="s">
        <v>49</v>
      </c>
      <c r="H200" s="6" t="s">
        <v>269</v>
      </c>
      <c r="I200" s="6" t="s">
        <v>823</v>
      </c>
      <c r="J200" s="6" t="s">
        <v>991</v>
      </c>
      <c r="K200" s="6" t="s">
        <v>994</v>
      </c>
      <c r="L200" s="16">
        <v>45547</v>
      </c>
      <c r="M200" s="16">
        <v>46539</v>
      </c>
      <c r="N200" s="6" t="s">
        <v>49</v>
      </c>
      <c r="O200" s="21" t="s">
        <v>49</v>
      </c>
      <c r="P200" s="6" t="s">
        <v>49</v>
      </c>
      <c r="Q200" s="6" t="s">
        <v>49</v>
      </c>
      <c r="R200" s="6" t="s">
        <v>49</v>
      </c>
      <c r="S200" s="6" t="s">
        <v>49</v>
      </c>
      <c r="T200" s="21" t="s">
        <v>49</v>
      </c>
      <c r="U200" s="6" t="s">
        <v>49</v>
      </c>
      <c r="V200" s="6" t="s">
        <v>49</v>
      </c>
      <c r="W200" s="6" t="s">
        <v>49</v>
      </c>
      <c r="X200" s="6" t="s">
        <v>49</v>
      </c>
      <c r="Y200" s="21" t="s">
        <v>49</v>
      </c>
      <c r="Z200" s="6" t="s">
        <v>49</v>
      </c>
      <c r="AA200" s="6" t="s">
        <v>49</v>
      </c>
      <c r="AB200" s="6" t="s">
        <v>49</v>
      </c>
      <c r="AC200" s="6" t="s">
        <v>994</v>
      </c>
      <c r="AD200" s="16">
        <v>45547</v>
      </c>
      <c r="AE200" s="6" t="s">
        <v>1240</v>
      </c>
      <c r="AF200" s="6" t="s">
        <v>49</v>
      </c>
      <c r="AG200" s="6" t="s">
        <v>49</v>
      </c>
      <c r="AH200" s="6" t="s">
        <v>1472</v>
      </c>
      <c r="AI200" s="6" t="s">
        <v>49</v>
      </c>
      <c r="AJ200" s="6" t="s">
        <v>1569</v>
      </c>
      <c r="AK200" s="6" t="s">
        <v>1549</v>
      </c>
      <c r="AL200" s="6" t="s">
        <v>1572</v>
      </c>
      <c r="AM200" s="6" t="s">
        <v>1678</v>
      </c>
      <c r="AN200" s="6" t="s">
        <v>49</v>
      </c>
      <c r="AO200" s="6" t="s">
        <v>49</v>
      </c>
      <c r="AP200" s="6" t="s">
        <v>1472</v>
      </c>
      <c r="AQ200" s="6" t="s">
        <v>49</v>
      </c>
      <c r="AR200" s="6" t="s">
        <v>1569</v>
      </c>
      <c r="AS200" s="6" t="s">
        <v>1549</v>
      </c>
      <c r="AT200" s="6" t="s">
        <v>1572</v>
      </c>
      <c r="AU200" s="6" t="s">
        <v>1678</v>
      </c>
      <c r="AV200" s="6" t="s">
        <v>49</v>
      </c>
      <c r="AW200" s="6" t="s">
        <v>49</v>
      </c>
      <c r="AX200" s="6" t="s">
        <v>2022</v>
      </c>
      <c r="AY200" s="6" t="s">
        <v>2176</v>
      </c>
      <c r="AZ200" s="6" t="s">
        <v>2256</v>
      </c>
      <c r="BA200" s="6" t="s">
        <v>49</v>
      </c>
      <c r="BB200" s="6" t="s">
        <v>49</v>
      </c>
      <c r="BC200" s="26"/>
      <c r="BD200" s="26"/>
      <c r="BE200" s="26"/>
      <c r="BF200" s="26"/>
      <c r="BG200" s="26" t="s">
        <v>2277</v>
      </c>
      <c r="BH200" s="26"/>
      <c r="BI200" s="26"/>
      <c r="BJ200" s="26"/>
      <c r="BK200" s="26"/>
      <c r="BL200" s="26"/>
      <c r="BM200" s="26"/>
      <c r="BN200" s="26"/>
      <c r="BO200" s="26"/>
      <c r="BP200" s="16">
        <v>46123</v>
      </c>
      <c r="BQ200" s="28" t="str">
        <f>HYPERLINK("https://organic.ams.usda.gov/Integrity//Certificate.aspx?cid=8&amp;nopid=2202411300")</f>
        <v>https://organic.ams.usda.gov/Integrity//Certificate.aspx?cid=8&amp;nopid=2202411300</v>
      </c>
    </row>
  </sheetData>
  <conditionalFormatting sqref="A1:D1">
    <cfRule type="colorScale" priority="0">
      <colorScale>
        <cfvo type="min"/>
        <cfvo type="percentile" val="50"/>
        <cfvo type="max"/>
        <color rgb="FF63BE7B"/>
        <color rgb="FFFFEB84"/>
        <color rgb="FFF8696B"/>
      </colorScale>
    </cfRule>
  </conditionalFormatting>
  <pageMargins left="0.69999999999999984" right="0.69999999999999984"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A2E343133DD7478E8A05540B043B17" ma:contentTypeVersion="2" ma:contentTypeDescription="Create a new document." ma:contentTypeScope="" ma:versionID="1b96a70538efd677585450b140523d9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971383D-DFF4-48BB-9D46-C3A9E2613272}"/>
</file>

<file path=customXml/itemProps2.xml><?xml version="1.0" encoding="utf-8"?>
<ds:datastoreItem xmlns:ds="http://schemas.openxmlformats.org/officeDocument/2006/customXml" ds:itemID="{34B780C5-7589-412A-BD88-610614260AEC}"/>
</file>

<file path=customXml/itemProps3.xml><?xml version="1.0" encoding="utf-8"?>
<ds:datastoreItem xmlns:ds="http://schemas.openxmlformats.org/officeDocument/2006/customXml" ds:itemID="{1E64FF03-7BEF-4C8B-8414-7537C6886D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Operations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USDA/AMS/NOP</dc:creator>
  <cp:lastModifiedBy>Brian Kalmbach -MDA-</cp:lastModifiedBy>
  <dcterms:created xsi:type="dcterms:W3CDTF">2026-05-12T19:17:07Z</dcterms:created>
  <dcterms:modified xsi:type="dcterms:W3CDTF">2026-05-12T19:17:07Z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0x010100FEA2E343133DD7478E8A05540B043B17</vt:lpwstr>
  </property>
</Properties>
</file>